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5120" windowHeight="8010" activeTab="1"/>
  </bookViews>
  <sheets>
    <sheet name="lx" sheetId="1" r:id="rId1"/>
    <sheet name="adat" sheetId="2" r:id="rId2"/>
    <sheet name="Munka3" sheetId="3" r:id="rId3"/>
  </sheets>
  <calcPr calcId="125725"/>
</workbook>
</file>

<file path=xl/calcChain.xml><?xml version="1.0" encoding="utf-8"?>
<calcChain xmlns="http://schemas.openxmlformats.org/spreadsheetml/2006/main">
  <c r="P9" i="2"/>
  <c r="P8"/>
  <c r="P7"/>
  <c r="P1"/>
  <c r="P30"/>
  <c r="O30"/>
  <c r="F29"/>
  <c r="P29"/>
  <c r="O29"/>
  <c r="D28"/>
  <c r="D32"/>
  <c r="C32"/>
  <c r="L23"/>
  <c r="L17"/>
  <c r="G17"/>
  <c r="AB105" i="1"/>
  <c r="AA105"/>
  <c r="U105"/>
  <c r="T105"/>
  <c r="Z105"/>
  <c r="S105"/>
  <c r="W4"/>
  <c r="N1"/>
  <c r="N2" s="1"/>
  <c r="N5" s="1"/>
  <c r="J34" i="2" l="1"/>
  <c r="H34"/>
  <c r="T30"/>
  <c r="H33" s="1"/>
  <c r="T29"/>
  <c r="G23"/>
  <c r="Z4" i="1"/>
  <c r="S4"/>
  <c r="W5"/>
  <c r="P5"/>
  <c r="N6"/>
  <c r="H36" i="2" l="1"/>
  <c r="H37"/>
  <c r="J37"/>
  <c r="J33"/>
  <c r="J36" s="1"/>
  <c r="Z5" i="1"/>
  <c r="S5"/>
  <c r="W6"/>
  <c r="P6"/>
  <c r="N7"/>
  <c r="Z6" l="1"/>
  <c r="S6"/>
  <c r="W7"/>
  <c r="P7"/>
  <c r="N8"/>
  <c r="Z7" l="1"/>
  <c r="S7"/>
  <c r="W8"/>
  <c r="P8"/>
  <c r="N9"/>
  <c r="Z8" l="1"/>
  <c r="S8"/>
  <c r="W9"/>
  <c r="P9"/>
  <c r="N10"/>
  <c r="Z9" l="1"/>
  <c r="S9"/>
  <c r="W10"/>
  <c r="P10"/>
  <c r="N11"/>
  <c r="Z10" l="1"/>
  <c r="S10"/>
  <c r="W11"/>
  <c r="P11"/>
  <c r="N12"/>
  <c r="Z11" l="1"/>
  <c r="S11"/>
  <c r="W12"/>
  <c r="P12"/>
  <c r="N13"/>
  <c r="Z12" l="1"/>
  <c r="S12"/>
  <c r="W13"/>
  <c r="P13"/>
  <c r="N14"/>
  <c r="Z13" l="1"/>
  <c r="S13"/>
  <c r="W14"/>
  <c r="P14"/>
  <c r="N15"/>
  <c r="Z14" l="1"/>
  <c r="S14"/>
  <c r="W15"/>
  <c r="P15"/>
  <c r="N16"/>
  <c r="Z15" l="1"/>
  <c r="S15"/>
  <c r="W16"/>
  <c r="P16"/>
  <c r="N17"/>
  <c r="Z16" l="1"/>
  <c r="S16"/>
  <c r="W17"/>
  <c r="P17"/>
  <c r="N18"/>
  <c r="Z17" l="1"/>
  <c r="S17"/>
  <c r="W18"/>
  <c r="P18"/>
  <c r="N19"/>
  <c r="Z18" l="1"/>
  <c r="S18"/>
  <c r="W19"/>
  <c r="P19"/>
  <c r="N20"/>
  <c r="Z19" l="1"/>
  <c r="S19"/>
  <c r="W20"/>
  <c r="P20"/>
  <c r="N21"/>
  <c r="Z20" l="1"/>
  <c r="S20"/>
  <c r="W21"/>
  <c r="P21"/>
  <c r="N22"/>
  <c r="Z21" l="1"/>
  <c r="S21"/>
  <c r="W22"/>
  <c r="P22"/>
  <c r="N23"/>
  <c r="Z22" l="1"/>
  <c r="S22"/>
  <c r="W23"/>
  <c r="P23"/>
  <c r="N24"/>
  <c r="Z23" l="1"/>
  <c r="S23"/>
  <c r="W24"/>
  <c r="P24"/>
  <c r="N25"/>
  <c r="Z24" l="1"/>
  <c r="S24"/>
  <c r="W25"/>
  <c r="P25"/>
  <c r="N26"/>
  <c r="Z25" l="1"/>
  <c r="S25"/>
  <c r="W26"/>
  <c r="P26"/>
  <c r="N27"/>
  <c r="Z26" l="1"/>
  <c r="S26"/>
  <c r="W27"/>
  <c r="P27"/>
  <c r="N28"/>
  <c r="Z27" l="1"/>
  <c r="S27"/>
  <c r="W28"/>
  <c r="P28"/>
  <c r="N29"/>
  <c r="Z28" l="1"/>
  <c r="S28"/>
  <c r="W29"/>
  <c r="P29"/>
  <c r="N30"/>
  <c r="Z29" l="1"/>
  <c r="S29"/>
  <c r="W30"/>
  <c r="P30"/>
  <c r="N31"/>
  <c r="Z30" l="1"/>
  <c r="S30"/>
  <c r="W31"/>
  <c r="P31"/>
  <c r="N32"/>
  <c r="Z31" l="1"/>
  <c r="S31"/>
  <c r="W32"/>
  <c r="P32"/>
  <c r="N33"/>
  <c r="Z32" l="1"/>
  <c r="S32"/>
  <c r="W33"/>
  <c r="P33"/>
  <c r="N34"/>
  <c r="Z33" l="1"/>
  <c r="S33"/>
  <c r="W34"/>
  <c r="P34"/>
  <c r="N35"/>
  <c r="Z34" l="1"/>
  <c r="S34"/>
  <c r="W35"/>
  <c r="P35"/>
  <c r="N36"/>
  <c r="Z35" l="1"/>
  <c r="S35"/>
  <c r="W36"/>
  <c r="P36"/>
  <c r="N37"/>
  <c r="Z36" l="1"/>
  <c r="S36"/>
  <c r="W37"/>
  <c r="P37"/>
  <c r="N38"/>
  <c r="Z37" l="1"/>
  <c r="S37"/>
  <c r="W38"/>
  <c r="P38"/>
  <c r="N39"/>
  <c r="Z38" l="1"/>
  <c r="S38"/>
  <c r="W39"/>
  <c r="P39"/>
  <c r="N40"/>
  <c r="Z39" l="1"/>
  <c r="S39"/>
  <c r="W40"/>
  <c r="P40"/>
  <c r="N41"/>
  <c r="Z40" l="1"/>
  <c r="S40"/>
  <c r="W41"/>
  <c r="P41"/>
  <c r="N42"/>
  <c r="Z41" l="1"/>
  <c r="S41"/>
  <c r="W42"/>
  <c r="P42"/>
  <c r="N43"/>
  <c r="Z42" l="1"/>
  <c r="S42"/>
  <c r="W43"/>
  <c r="P43"/>
  <c r="N44"/>
  <c r="Z43" l="1"/>
  <c r="S43"/>
  <c r="W44"/>
  <c r="P44"/>
  <c r="N45"/>
  <c r="Z44" l="1"/>
  <c r="S44"/>
  <c r="W45"/>
  <c r="P45"/>
  <c r="N46"/>
  <c r="Z45" l="1"/>
  <c r="S45"/>
  <c r="W46"/>
  <c r="P46"/>
  <c r="N47"/>
  <c r="Z46" l="1"/>
  <c r="S46"/>
  <c r="W47"/>
  <c r="P47"/>
  <c r="N48"/>
  <c r="Z47" l="1"/>
  <c r="S47"/>
  <c r="W48"/>
  <c r="P48"/>
  <c r="N49"/>
  <c r="Z48" l="1"/>
  <c r="S48"/>
  <c r="W49"/>
  <c r="P49"/>
  <c r="N50"/>
  <c r="Z49" l="1"/>
  <c r="S49"/>
  <c r="W50"/>
  <c r="P50"/>
  <c r="N51"/>
  <c r="Z50" l="1"/>
  <c r="S50"/>
  <c r="W51"/>
  <c r="P51"/>
  <c r="N52"/>
  <c r="Z51" l="1"/>
  <c r="S51"/>
  <c r="W52"/>
  <c r="P52"/>
  <c r="N53"/>
  <c r="Z52" l="1"/>
  <c r="S52"/>
  <c r="W53"/>
  <c r="P53"/>
  <c r="N54"/>
  <c r="Z53" l="1"/>
  <c r="S53"/>
  <c r="W54"/>
  <c r="P54"/>
  <c r="N55"/>
  <c r="E1" i="2" l="1"/>
  <c r="L1"/>
  <c r="Z54" i="1"/>
  <c r="S54"/>
  <c r="W55"/>
  <c r="P55"/>
  <c r="N56"/>
  <c r="E4" i="2" l="1"/>
  <c r="L4"/>
  <c r="Z55" i="1"/>
  <c r="S55"/>
  <c r="W56"/>
  <c r="P56"/>
  <c r="N57"/>
  <c r="Z56" l="1"/>
  <c r="S56"/>
  <c r="W57"/>
  <c r="P57"/>
  <c r="N58"/>
  <c r="Z57" l="1"/>
  <c r="S57"/>
  <c r="W58"/>
  <c r="P58"/>
  <c r="N59"/>
  <c r="Z58" l="1"/>
  <c r="S58"/>
  <c r="W59"/>
  <c r="P59"/>
  <c r="N60"/>
  <c r="Z59" l="1"/>
  <c r="S59"/>
  <c r="W60"/>
  <c r="P60"/>
  <c r="N61"/>
  <c r="Z60" l="1"/>
  <c r="S60"/>
  <c r="W61"/>
  <c r="P61"/>
  <c r="N62"/>
  <c r="Z61" l="1"/>
  <c r="S61"/>
  <c r="W62"/>
  <c r="P62"/>
  <c r="N63"/>
  <c r="Z62" l="1"/>
  <c r="S62"/>
  <c r="W63"/>
  <c r="P63"/>
  <c r="N64"/>
  <c r="Z63" l="1"/>
  <c r="S63"/>
  <c r="W64"/>
  <c r="P64"/>
  <c r="N65"/>
  <c r="Z64" l="1"/>
  <c r="S64"/>
  <c r="W65"/>
  <c r="P65"/>
  <c r="N66"/>
  <c r="Z65" l="1"/>
  <c r="S65"/>
  <c r="W66"/>
  <c r="P66"/>
  <c r="N67"/>
  <c r="Z66" l="1"/>
  <c r="S66"/>
  <c r="W67"/>
  <c r="P67"/>
  <c r="N68"/>
  <c r="Z67" l="1"/>
  <c r="S67"/>
  <c r="W68"/>
  <c r="P68"/>
  <c r="N69"/>
  <c r="Z68" l="1"/>
  <c r="S68"/>
  <c r="W69"/>
  <c r="P69"/>
  <c r="N70"/>
  <c r="I7" i="2" l="1"/>
  <c r="G1"/>
  <c r="N1"/>
  <c r="Z69" i="1"/>
  <c r="S69"/>
  <c r="W70"/>
  <c r="P70"/>
  <c r="N71"/>
  <c r="G4" i="2" l="1"/>
  <c r="N4"/>
  <c r="Z70" i="1"/>
  <c r="S70"/>
  <c r="W71"/>
  <c r="P71"/>
  <c r="N72"/>
  <c r="Z71" l="1"/>
  <c r="S71"/>
  <c r="W72"/>
  <c r="P72"/>
  <c r="N73"/>
  <c r="Z72" l="1"/>
  <c r="S72"/>
  <c r="W73"/>
  <c r="P73"/>
  <c r="N74"/>
  <c r="Z73" l="1"/>
  <c r="S73"/>
  <c r="W74"/>
  <c r="C23" i="2" s="1"/>
  <c r="P74" i="1"/>
  <c r="I1" i="2" s="1"/>
  <c r="N75" i="1"/>
  <c r="Q29" i="2" l="1"/>
  <c r="N29"/>
  <c r="C17"/>
  <c r="C34"/>
  <c r="Z74" i="1"/>
  <c r="P4" i="2" s="1"/>
  <c r="S74" i="1"/>
  <c r="I4" i="2" s="1"/>
  <c r="W75" i="1"/>
  <c r="P75"/>
  <c r="N76"/>
  <c r="Z75" l="1"/>
  <c r="S75"/>
  <c r="W76"/>
  <c r="P76"/>
  <c r="N77"/>
  <c r="Z76" l="1"/>
  <c r="S76"/>
  <c r="W77"/>
  <c r="P77"/>
  <c r="N78"/>
  <c r="Z77" l="1"/>
  <c r="S77"/>
  <c r="W78"/>
  <c r="P78"/>
  <c r="N79"/>
  <c r="Z78" l="1"/>
  <c r="S78"/>
  <c r="W79"/>
  <c r="P79"/>
  <c r="N80"/>
  <c r="Z79" l="1"/>
  <c r="S79"/>
  <c r="W80"/>
  <c r="P80"/>
  <c r="N81"/>
  <c r="Z80" l="1"/>
  <c r="S80"/>
  <c r="W81"/>
  <c r="P81"/>
  <c r="N82"/>
  <c r="Z81" l="1"/>
  <c r="S81"/>
  <c r="W82"/>
  <c r="P82"/>
  <c r="N83"/>
  <c r="Z82" l="1"/>
  <c r="S82"/>
  <c r="W83"/>
  <c r="P83"/>
  <c r="N84"/>
  <c r="Z83" l="1"/>
  <c r="S83"/>
  <c r="W84"/>
  <c r="P84"/>
  <c r="N85"/>
  <c r="Z84" l="1"/>
  <c r="S84"/>
  <c r="W85"/>
  <c r="P85"/>
  <c r="N86"/>
  <c r="Z85" l="1"/>
  <c r="S85"/>
  <c r="W86"/>
  <c r="P86"/>
  <c r="N87"/>
  <c r="Z86" l="1"/>
  <c r="S86"/>
  <c r="W87"/>
  <c r="P87"/>
  <c r="N88"/>
  <c r="Z87" l="1"/>
  <c r="S87"/>
  <c r="W88"/>
  <c r="P88"/>
  <c r="N89"/>
  <c r="Z88" l="1"/>
  <c r="S88"/>
  <c r="W89"/>
  <c r="P89"/>
  <c r="N90"/>
  <c r="Z89" l="1"/>
  <c r="S89"/>
  <c r="W90"/>
  <c r="P90"/>
  <c r="N91"/>
  <c r="Z90" l="1"/>
  <c r="S90"/>
  <c r="W91"/>
  <c r="P91"/>
  <c r="N92"/>
  <c r="Z91" l="1"/>
  <c r="S91"/>
  <c r="W92"/>
  <c r="P92"/>
  <c r="N93"/>
  <c r="Z92" l="1"/>
  <c r="S92"/>
  <c r="W93"/>
  <c r="P93"/>
  <c r="N94"/>
  <c r="Z93" l="1"/>
  <c r="S93"/>
  <c r="W94"/>
  <c r="P94"/>
  <c r="N95"/>
  <c r="Z94" l="1"/>
  <c r="S94"/>
  <c r="W95"/>
  <c r="P95"/>
  <c r="N96"/>
  <c r="Z95" l="1"/>
  <c r="S95"/>
  <c r="W96"/>
  <c r="P96"/>
  <c r="N97"/>
  <c r="Z96" l="1"/>
  <c r="S96"/>
  <c r="W97"/>
  <c r="P97"/>
  <c r="N98"/>
  <c r="Z97" l="1"/>
  <c r="S97"/>
  <c r="W98"/>
  <c r="P98"/>
  <c r="N99"/>
  <c r="Z98" l="1"/>
  <c r="S98"/>
  <c r="W99"/>
  <c r="P99"/>
  <c r="N100"/>
  <c r="Z99" l="1"/>
  <c r="S99"/>
  <c r="W100"/>
  <c r="P100"/>
  <c r="N101"/>
  <c r="Z100" l="1"/>
  <c r="S100"/>
  <c r="W101"/>
  <c r="P101"/>
  <c r="N102"/>
  <c r="Z101" l="1"/>
  <c r="S101"/>
  <c r="W102"/>
  <c r="P102"/>
  <c r="N103"/>
  <c r="Z102" l="1"/>
  <c r="S102"/>
  <c r="W103"/>
  <c r="P103"/>
  <c r="N104"/>
  <c r="Z103" l="1"/>
  <c r="S103"/>
  <c r="W104"/>
  <c r="P104"/>
  <c r="N105"/>
  <c r="Z104" l="1"/>
  <c r="S104"/>
  <c r="W105"/>
  <c r="P105"/>
  <c r="Q104"/>
  <c r="Q102"/>
  <c r="Q100"/>
  <c r="Q98"/>
  <c r="Q96"/>
  <c r="X104"/>
  <c r="X102"/>
  <c r="X100"/>
  <c r="X98"/>
  <c r="X96"/>
  <c r="T103"/>
  <c r="T101"/>
  <c r="T99"/>
  <c r="T97"/>
  <c r="T95"/>
  <c r="AA103"/>
  <c r="AA101"/>
  <c r="AA99"/>
  <c r="AA97"/>
  <c r="AA95"/>
  <c r="Q105" l="1"/>
  <c r="R105" s="1"/>
  <c r="Q6"/>
  <c r="Q5"/>
  <c r="Q4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103"/>
  <c r="R103" s="1"/>
  <c r="Q101"/>
  <c r="R101" s="1"/>
  <c r="Q99"/>
  <c r="R99" s="1"/>
  <c r="Q97"/>
  <c r="R97" s="1"/>
  <c r="Q95"/>
  <c r="R95" s="1"/>
  <c r="X105"/>
  <c r="Y105" s="1"/>
  <c r="X6"/>
  <c r="X5"/>
  <c r="X4"/>
  <c r="X7"/>
  <c r="X8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57"/>
  <c r="X58"/>
  <c r="X59"/>
  <c r="X60"/>
  <c r="X61"/>
  <c r="X62"/>
  <c r="X63"/>
  <c r="X64"/>
  <c r="X65"/>
  <c r="X66"/>
  <c r="X67"/>
  <c r="X68"/>
  <c r="X69"/>
  <c r="X70"/>
  <c r="X71"/>
  <c r="X72"/>
  <c r="X73"/>
  <c r="X74"/>
  <c r="X75"/>
  <c r="X76"/>
  <c r="X77"/>
  <c r="X78"/>
  <c r="X79"/>
  <c r="X80"/>
  <c r="X81"/>
  <c r="X82"/>
  <c r="X83"/>
  <c r="X84"/>
  <c r="X85"/>
  <c r="X86"/>
  <c r="X87"/>
  <c r="X88"/>
  <c r="X89"/>
  <c r="X90"/>
  <c r="X91"/>
  <c r="X92"/>
  <c r="X93"/>
  <c r="X94"/>
  <c r="X103"/>
  <c r="Y103" s="1"/>
  <c r="X101"/>
  <c r="Y101" s="1"/>
  <c r="X99"/>
  <c r="Y99" s="1"/>
  <c r="X97"/>
  <c r="Y97" s="1"/>
  <c r="X95"/>
  <c r="Y95" s="1"/>
  <c r="T104"/>
  <c r="U104" s="1"/>
  <c r="T4"/>
  <c r="T5"/>
  <c r="T6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102"/>
  <c r="U102" s="1"/>
  <c r="T100"/>
  <c r="U100" s="1"/>
  <c r="T98"/>
  <c r="U98" s="1"/>
  <c r="T96"/>
  <c r="U96" s="1"/>
  <c r="T94"/>
  <c r="U94" s="1"/>
  <c r="AA104"/>
  <c r="AB104" s="1"/>
  <c r="AA4"/>
  <c r="AA5"/>
  <c r="AA6"/>
  <c r="AA7"/>
  <c r="AA8"/>
  <c r="AA9"/>
  <c r="AA10"/>
  <c r="AA11"/>
  <c r="AA12"/>
  <c r="AA13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65"/>
  <c r="AA66"/>
  <c r="AA67"/>
  <c r="AA68"/>
  <c r="AA69"/>
  <c r="AA70"/>
  <c r="AA71"/>
  <c r="AA72"/>
  <c r="AA73"/>
  <c r="AA74"/>
  <c r="AA75"/>
  <c r="AA76"/>
  <c r="AA77"/>
  <c r="AA78"/>
  <c r="AA79"/>
  <c r="AA80"/>
  <c r="AA81"/>
  <c r="AA82"/>
  <c r="AA83"/>
  <c r="AA84"/>
  <c r="AA85"/>
  <c r="AA86"/>
  <c r="AA87"/>
  <c r="AA88"/>
  <c r="AA89"/>
  <c r="AA90"/>
  <c r="AA91"/>
  <c r="AA92"/>
  <c r="AA93"/>
  <c r="AA102"/>
  <c r="AB102" s="1"/>
  <c r="AA100"/>
  <c r="AB100" s="1"/>
  <c r="AA98"/>
  <c r="AB98" s="1"/>
  <c r="AA96"/>
  <c r="AB96" s="1"/>
  <c r="AA94"/>
  <c r="AB94" s="1"/>
  <c r="AB95"/>
  <c r="AB97"/>
  <c r="AB99"/>
  <c r="AB101"/>
  <c r="AB103"/>
  <c r="U95"/>
  <c r="U97"/>
  <c r="U99"/>
  <c r="U101"/>
  <c r="U103"/>
  <c r="Y96"/>
  <c r="Y98"/>
  <c r="Y100"/>
  <c r="Y102"/>
  <c r="Y104"/>
  <c r="R96"/>
  <c r="R98"/>
  <c r="R100"/>
  <c r="R102"/>
  <c r="R104"/>
  <c r="I9" i="2" l="1"/>
  <c r="I8"/>
  <c r="P5"/>
  <c r="AB54" i="1"/>
  <c r="N5" i="2"/>
  <c r="AB45" i="1"/>
  <c r="L5" i="2"/>
  <c r="AB44" i="1"/>
  <c r="L6" i="2" s="1"/>
  <c r="I5"/>
  <c r="U54" i="1"/>
  <c r="G5" i="2"/>
  <c r="U45" i="1"/>
  <c r="E5" i="2"/>
  <c r="U44" i="1"/>
  <c r="E6" i="2" s="1"/>
  <c r="P2"/>
  <c r="Y54" i="1"/>
  <c r="N2" i="2"/>
  <c r="Y45" i="1"/>
  <c r="L2" i="2"/>
  <c r="Y44" i="1"/>
  <c r="L3" i="2" s="1"/>
  <c r="I2"/>
  <c r="R54" i="1"/>
  <c r="G2" i="2"/>
  <c r="R45" i="1"/>
  <c r="E2" i="2"/>
  <c r="J17" s="1"/>
  <c r="J14" s="1"/>
  <c r="R44" i="1"/>
  <c r="E3" i="2" s="1"/>
  <c r="AB93" i="1"/>
  <c r="AB92"/>
  <c r="AB91"/>
  <c r="AB90"/>
  <c r="AB89"/>
  <c r="AB88"/>
  <c r="AB87"/>
  <c r="AB86"/>
  <c r="AB85"/>
  <c r="AB84"/>
  <c r="AB83"/>
  <c r="AB82"/>
  <c r="AB81"/>
  <c r="AB80"/>
  <c r="AB79"/>
  <c r="AB78"/>
  <c r="AB77"/>
  <c r="AB76"/>
  <c r="AB75"/>
  <c r="AB74"/>
  <c r="AB73"/>
  <c r="AB72"/>
  <c r="AB71"/>
  <c r="AB70"/>
  <c r="AB69"/>
  <c r="AB68"/>
  <c r="AB67"/>
  <c r="AB66"/>
  <c r="AB65"/>
  <c r="AB64"/>
  <c r="AB63"/>
  <c r="AB62"/>
  <c r="AB61"/>
  <c r="AB60"/>
  <c r="AB59"/>
  <c r="AB58"/>
  <c r="AB57"/>
  <c r="AB56"/>
  <c r="AB55"/>
  <c r="AB53"/>
  <c r="AB52"/>
  <c r="AB51"/>
  <c r="AB50"/>
  <c r="AB49"/>
  <c r="AB48"/>
  <c r="AB47"/>
  <c r="AB46"/>
  <c r="AB43"/>
  <c r="AB42"/>
  <c r="AB41"/>
  <c r="AB40"/>
  <c r="AB39"/>
  <c r="AB38"/>
  <c r="AB37"/>
  <c r="AB36"/>
  <c r="AB35"/>
  <c r="AB34"/>
  <c r="AB33"/>
  <c r="AB32"/>
  <c r="AB31"/>
  <c r="AB30"/>
  <c r="AB29"/>
  <c r="AB28"/>
  <c r="AB27"/>
  <c r="AB26"/>
  <c r="AB25"/>
  <c r="AB24"/>
  <c r="AB23"/>
  <c r="AB22"/>
  <c r="AB21"/>
  <c r="AB20"/>
  <c r="AB19"/>
  <c r="AB18"/>
  <c r="AB17"/>
  <c r="AB16"/>
  <c r="AB15"/>
  <c r="AB14"/>
  <c r="AB13"/>
  <c r="AB12"/>
  <c r="AB11"/>
  <c r="AB10"/>
  <c r="AB9"/>
  <c r="AB8"/>
  <c r="AB7"/>
  <c r="AB6"/>
  <c r="AB5"/>
  <c r="AB4"/>
  <c r="U93"/>
  <c r="U92"/>
  <c r="U91"/>
  <c r="U90"/>
  <c r="U89"/>
  <c r="U88"/>
  <c r="U87"/>
  <c r="U86"/>
  <c r="U85"/>
  <c r="U84"/>
  <c r="U83"/>
  <c r="U82"/>
  <c r="U81"/>
  <c r="U80"/>
  <c r="U79"/>
  <c r="U78"/>
  <c r="U77"/>
  <c r="U76"/>
  <c r="U75"/>
  <c r="U74"/>
  <c r="U73"/>
  <c r="U72"/>
  <c r="U71"/>
  <c r="U70"/>
  <c r="U69"/>
  <c r="U68"/>
  <c r="U67"/>
  <c r="U66"/>
  <c r="U65"/>
  <c r="U64"/>
  <c r="U63"/>
  <c r="U62"/>
  <c r="U61"/>
  <c r="U60"/>
  <c r="U59"/>
  <c r="U58"/>
  <c r="U57"/>
  <c r="U56"/>
  <c r="U55"/>
  <c r="U53"/>
  <c r="U52"/>
  <c r="U51"/>
  <c r="U50"/>
  <c r="U49"/>
  <c r="U48"/>
  <c r="U47"/>
  <c r="U46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U7"/>
  <c r="U6"/>
  <c r="U5"/>
  <c r="U4"/>
  <c r="Y94"/>
  <c r="Y93"/>
  <c r="Y92"/>
  <c r="Y91"/>
  <c r="Y90"/>
  <c r="Y89"/>
  <c r="Y88"/>
  <c r="Y87"/>
  <c r="Y86"/>
  <c r="Y85"/>
  <c r="Y84"/>
  <c r="Y83"/>
  <c r="Y82"/>
  <c r="Y81"/>
  <c r="Y80"/>
  <c r="Y79"/>
  <c r="Y78"/>
  <c r="Y77"/>
  <c r="Y76"/>
  <c r="Y75"/>
  <c r="Y74"/>
  <c r="Y73"/>
  <c r="Y72"/>
  <c r="Y71"/>
  <c r="Y70"/>
  <c r="Y69"/>
  <c r="Y68"/>
  <c r="Y67"/>
  <c r="Y66"/>
  <c r="Y65"/>
  <c r="Y64"/>
  <c r="Y63"/>
  <c r="Y62"/>
  <c r="Y61"/>
  <c r="Y60"/>
  <c r="Y59"/>
  <c r="Y58"/>
  <c r="Y57"/>
  <c r="Y56"/>
  <c r="Y55"/>
  <c r="Y53"/>
  <c r="Y52"/>
  <c r="Y51"/>
  <c r="Y50"/>
  <c r="Y49"/>
  <c r="Y48"/>
  <c r="Y47"/>
  <c r="Y46"/>
  <c r="Y43"/>
  <c r="Y42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  <c r="Y10"/>
  <c r="Y9"/>
  <c r="Y8"/>
  <c r="Y7"/>
  <c r="Y4"/>
  <c r="Y5"/>
  <c r="Y6"/>
  <c r="R94"/>
  <c r="R93"/>
  <c r="R92"/>
  <c r="R91"/>
  <c r="R90"/>
  <c r="R89"/>
  <c r="R88"/>
  <c r="R87"/>
  <c r="R86"/>
  <c r="R85"/>
  <c r="R84"/>
  <c r="R83"/>
  <c r="R82"/>
  <c r="R81"/>
  <c r="R80"/>
  <c r="R79"/>
  <c r="R78"/>
  <c r="R77"/>
  <c r="R76"/>
  <c r="R7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3"/>
  <c r="R52"/>
  <c r="R51"/>
  <c r="R50"/>
  <c r="R49"/>
  <c r="R48"/>
  <c r="R47"/>
  <c r="R46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4"/>
  <c r="R5"/>
  <c r="R6"/>
  <c r="E34" i="2" l="1"/>
  <c r="I28"/>
  <c r="C37" s="1"/>
  <c r="I29"/>
  <c r="G3"/>
  <c r="N3"/>
  <c r="G6"/>
  <c r="N6"/>
  <c r="M17"/>
  <c r="M23"/>
  <c r="J23"/>
  <c r="J22" s="1"/>
  <c r="I23"/>
  <c r="I3"/>
  <c r="I17"/>
  <c r="H23"/>
  <c r="P3"/>
  <c r="I6"/>
  <c r="P6"/>
  <c r="C26"/>
  <c r="C25"/>
  <c r="H17"/>
  <c r="E17"/>
  <c r="D17"/>
  <c r="E23"/>
  <c r="D23"/>
  <c r="D26" s="1"/>
  <c r="D24" s="1"/>
  <c r="E37" l="1"/>
  <c r="G25"/>
  <c r="H22"/>
  <c r="N25"/>
  <c r="N23" s="1"/>
  <c r="I22"/>
  <c r="C33"/>
  <c r="E33"/>
  <c r="G19"/>
  <c r="H14"/>
  <c r="C28" s="1"/>
  <c r="N19"/>
  <c r="N17" s="1"/>
  <c r="I14"/>
  <c r="C29" s="1"/>
  <c r="N20"/>
  <c r="N18" s="1"/>
  <c r="N26"/>
  <c r="N24" s="1"/>
  <c r="F23"/>
  <c r="E26"/>
  <c r="E24" s="1"/>
  <c r="F17"/>
  <c r="C24"/>
  <c r="D25"/>
  <c r="E25"/>
  <c r="G20"/>
  <c r="G18" s="1"/>
  <c r="G26"/>
  <c r="G24" s="1"/>
  <c r="E20"/>
  <c r="E18" s="1"/>
  <c r="D20"/>
  <c r="D18" s="1"/>
  <c r="C20"/>
  <c r="F19"/>
  <c r="E19"/>
  <c r="C19"/>
  <c r="D19"/>
  <c r="Q30" l="1"/>
  <c r="N30"/>
  <c r="E36"/>
  <c r="C36"/>
  <c r="E29"/>
  <c r="D29"/>
  <c r="F28"/>
  <c r="E28"/>
  <c r="F20"/>
  <c r="F18" s="1"/>
  <c r="F26"/>
  <c r="F24" s="1"/>
  <c r="F25"/>
  <c r="C18"/>
</calcChain>
</file>

<file path=xl/sharedStrings.xml><?xml version="1.0" encoding="utf-8"?>
<sst xmlns="http://schemas.openxmlformats.org/spreadsheetml/2006/main" count="135" uniqueCount="74">
  <si>
    <t>lx</t>
  </si>
  <si>
    <t>ffi</t>
  </si>
  <si>
    <t>nő</t>
  </si>
  <si>
    <t>életkora x=</t>
  </si>
  <si>
    <t>tartam n=</t>
  </si>
  <si>
    <t>fiz.tartam k=</t>
  </si>
  <si>
    <t>tech.kamat i=</t>
  </si>
  <si>
    <t>alfa=</t>
  </si>
  <si>
    <t>beta=</t>
  </si>
  <si>
    <t>gamma=</t>
  </si>
  <si>
    <t>Nx</t>
  </si>
  <si>
    <t>Dx</t>
  </si>
  <si>
    <t>Sx</t>
  </si>
  <si>
    <t>Cx</t>
  </si>
  <si>
    <t>Mx</t>
  </si>
  <si>
    <t>Rx</t>
  </si>
  <si>
    <t>Dx+k</t>
  </si>
  <si>
    <t>Nx+k</t>
  </si>
  <si>
    <t>Sx+k</t>
  </si>
  <si>
    <t>Cx+k</t>
  </si>
  <si>
    <t>Mx+k</t>
  </si>
  <si>
    <t>Rx+k</t>
  </si>
  <si>
    <t>Dx+n</t>
  </si>
  <si>
    <t>Nx+n</t>
  </si>
  <si>
    <t>Sx+n</t>
  </si>
  <si>
    <t>Cx+n</t>
  </si>
  <si>
    <t>Mx+n</t>
  </si>
  <si>
    <t>Rx+n</t>
  </si>
  <si>
    <t>Nettó kp</t>
  </si>
  <si>
    <t>bruttó kp</t>
  </si>
  <si>
    <t>éves nettó díj</t>
  </si>
  <si>
    <t>éves bruttó díj</t>
  </si>
  <si>
    <t>elérési</t>
  </si>
  <si>
    <t>bizt.összeg  elér S1=</t>
  </si>
  <si>
    <t>bizt. összeg halál S2=</t>
  </si>
  <si>
    <t>halál egész</t>
  </si>
  <si>
    <t>vegyes</t>
  </si>
  <si>
    <t>D</t>
  </si>
  <si>
    <t>N</t>
  </si>
  <si>
    <t>S</t>
  </si>
  <si>
    <t>C</t>
  </si>
  <si>
    <t>M</t>
  </si>
  <si>
    <t>R</t>
  </si>
  <si>
    <t>i=</t>
  </si>
  <si>
    <t>v=</t>
  </si>
  <si>
    <t>x</t>
  </si>
  <si>
    <t>halál időszakos</t>
  </si>
  <si>
    <t>a(x:k)</t>
  </si>
  <si>
    <t>a(x:n)</t>
  </si>
  <si>
    <t>a(x)</t>
  </si>
  <si>
    <t>díjvisszatérítés</t>
  </si>
  <si>
    <t>d</t>
  </si>
  <si>
    <t>q</t>
  </si>
  <si>
    <t>term fix</t>
  </si>
  <si>
    <t>m=</t>
  </si>
  <si>
    <t>részfizetés nettó</t>
  </si>
  <si>
    <t>részfizetés bruttó</t>
  </si>
  <si>
    <t>t=</t>
  </si>
  <si>
    <t>Dx+t</t>
  </si>
  <si>
    <t>Nx+t</t>
  </si>
  <si>
    <t>Mx+t</t>
  </si>
  <si>
    <t xml:space="preserve"> </t>
  </si>
  <si>
    <t>tart</t>
  </si>
  <si>
    <t>a(x+t,n-t)=</t>
  </si>
  <si>
    <t>n-t</t>
  </si>
  <si>
    <t>a(x+t,k-t)=</t>
  </si>
  <si>
    <t>k-t</t>
  </si>
  <si>
    <t>tartalék (t&lt;k) nettó</t>
  </si>
  <si>
    <t>tartalék (k&lt;=t) nettó</t>
  </si>
  <si>
    <t>tartalék (k&lt;=t)bruttó</t>
  </si>
  <si>
    <t>tartalék (0&lt;t&lt;k)bruttó</t>
  </si>
  <si>
    <t>m=12</t>
  </si>
  <si>
    <t>elér</t>
  </si>
  <si>
    <t>halál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</si>
</sst>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sz val="10"/>
      <name val="Times New Roman CE"/>
      <charset val="238"/>
    </font>
    <font>
      <b/>
      <sz val="10"/>
      <name val="Times New Roman CE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1" fillId="0" borderId="0" xfId="2"/>
    <xf numFmtId="0" fontId="2" fillId="0" borderId="0" xfId="2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2" applyAlignment="1">
      <alignment horizontal="center"/>
    </xf>
    <xf numFmtId="0" fontId="1" fillId="0" borderId="0" xfId="1" applyAlignment="1">
      <alignment horizontal="center"/>
    </xf>
    <xf numFmtId="2" fontId="0" fillId="0" borderId="0" xfId="0" applyNumberFormat="1"/>
    <xf numFmtId="0" fontId="3" fillId="2" borderId="0" xfId="0" applyFont="1" applyFill="1"/>
    <xf numFmtId="0" fontId="2" fillId="2" borderId="0" xfId="1" applyFont="1" applyFill="1" applyAlignment="1">
      <alignment horizontal="center"/>
    </xf>
    <xf numFmtId="0" fontId="1" fillId="2" borderId="0" xfId="1" applyFont="1" applyFill="1"/>
    <xf numFmtId="0" fontId="0" fillId="2" borderId="0" xfId="0" applyFill="1"/>
    <xf numFmtId="0" fontId="2" fillId="2" borderId="0" xfId="2" applyFont="1" applyFill="1" applyAlignment="1">
      <alignment horizontal="center"/>
    </xf>
    <xf numFmtId="0" fontId="1" fillId="2" borderId="0" xfId="2" applyFill="1"/>
    <xf numFmtId="0" fontId="1" fillId="2" borderId="0" xfId="1" applyFill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2" fontId="0" fillId="0" borderId="4" xfId="0" applyNumberForma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NumberFormat="1"/>
    <xf numFmtId="0" fontId="0" fillId="0" borderId="7" xfId="0" applyBorder="1" applyAlignment="1">
      <alignment horizontal="center"/>
    </xf>
    <xf numFmtId="2" fontId="0" fillId="0" borderId="7" xfId="0" applyNumberFormat="1" applyBorder="1"/>
    <xf numFmtId="0" fontId="0" fillId="0" borderId="7" xfId="0" applyBorder="1"/>
    <xf numFmtId="0" fontId="0" fillId="0" borderId="8" xfId="0" applyBorder="1" applyAlignment="1">
      <alignment horizontal="center"/>
    </xf>
    <xf numFmtId="2" fontId="0" fillId="0" borderId="8" xfId="0" applyNumberFormat="1" applyBorder="1"/>
    <xf numFmtId="0" fontId="0" fillId="0" borderId="8" xfId="0" applyBorder="1"/>
    <xf numFmtId="2" fontId="0" fillId="0" borderId="2" xfId="0" applyNumberFormat="1" applyBorder="1"/>
    <xf numFmtId="2" fontId="0" fillId="0" borderId="6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2" fontId="0" fillId="0" borderId="11" xfId="0" applyNumberFormat="1" applyBorder="1"/>
    <xf numFmtId="2" fontId="0" fillId="0" borderId="12" xfId="0" applyNumberFormat="1" applyBorder="1"/>
    <xf numFmtId="2" fontId="0" fillId="0" borderId="0" xfId="0" applyNumberFormat="1" applyBorder="1"/>
    <xf numFmtId="2" fontId="0" fillId="0" borderId="13" xfId="0" applyNumberFormat="1" applyBorder="1"/>
    <xf numFmtId="0" fontId="0" fillId="0" borderId="0" xfId="0" applyBorder="1"/>
    <xf numFmtId="0" fontId="0" fillId="0" borderId="13" xfId="0" applyBorder="1"/>
    <xf numFmtId="2" fontId="0" fillId="0" borderId="14" xfId="0" applyNumberFormat="1" applyBorder="1"/>
    <xf numFmtId="0" fontId="0" fillId="0" borderId="15" xfId="0" applyBorder="1"/>
    <xf numFmtId="2" fontId="0" fillId="0" borderId="16" xfId="0" applyNumberFormat="1" applyBorder="1"/>
    <xf numFmtId="0" fontId="0" fillId="0" borderId="10" xfId="0" applyBorder="1"/>
  </cellXfs>
  <cellStyles count="3">
    <cellStyle name="Normál" xfId="0" builtinId="0"/>
    <cellStyle name="Normál 2" xfId="1"/>
    <cellStyle name="Normá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/>
      <c:lineChart>
        <c:grouping val="standard"/>
        <c:ser>
          <c:idx val="0"/>
          <c:order val="0"/>
          <c:val>
            <c:numRef>
              <c:f>adat!$B$40:$B$55</c:f>
              <c:numCache>
                <c:formatCode>General</c:formatCode>
                <c:ptCount val="16"/>
              </c:numCache>
            </c:numRef>
          </c:val>
        </c:ser>
        <c:ser>
          <c:idx val="1"/>
          <c:order val="1"/>
          <c:val>
            <c:numRef>
              <c:f>adat!$C$40:$C$55</c:f>
              <c:numCache>
                <c:formatCode>General</c:formatCode>
                <c:ptCount val="16"/>
                <c:pt idx="0">
                  <c:v>0</c:v>
                </c:pt>
                <c:pt idx="1">
                  <c:v>42657.287740521526</c:v>
                </c:pt>
                <c:pt idx="2">
                  <c:v>87350.193714469919</c:v>
                </c:pt>
                <c:pt idx="3">
                  <c:v>134257.89656355573</c:v>
                </c:pt>
                <c:pt idx="4">
                  <c:v>183587.23274556894</c:v>
                </c:pt>
                <c:pt idx="5">
                  <c:v>235578.24897782129</c:v>
                </c:pt>
                <c:pt idx="6">
                  <c:v>290542.17986148386</c:v>
                </c:pt>
                <c:pt idx="7">
                  <c:v>348836.89883031178</c:v>
                </c:pt>
                <c:pt idx="8">
                  <c:v>410879.26099947281</c:v>
                </c:pt>
                <c:pt idx="9">
                  <c:v>477151.97455564019</c:v>
                </c:pt>
                <c:pt idx="10">
                  <c:v>548195.72265407338</c:v>
                </c:pt>
                <c:pt idx="11">
                  <c:v>624633.64888343902</c:v>
                </c:pt>
                <c:pt idx="12">
                  <c:v>707141.59993907844</c:v>
                </c:pt>
                <c:pt idx="13">
                  <c:v>796532.47060517466</c:v>
                </c:pt>
                <c:pt idx="14" formatCode="0.00">
                  <c:v>893759.58265475091</c:v>
                </c:pt>
                <c:pt idx="15">
                  <c:v>1000000</c:v>
                </c:pt>
              </c:numCache>
            </c:numRef>
          </c:val>
        </c:ser>
        <c:marker val="1"/>
        <c:axId val="59123200"/>
        <c:axId val="59124736"/>
      </c:lineChart>
      <c:catAx>
        <c:axId val="59123200"/>
        <c:scaling>
          <c:orientation val="minMax"/>
        </c:scaling>
        <c:axPos val="b"/>
        <c:tickLblPos val="nextTo"/>
        <c:crossAx val="59124736"/>
        <c:crosses val="autoZero"/>
        <c:auto val="1"/>
        <c:lblAlgn val="ctr"/>
        <c:lblOffset val="100"/>
      </c:catAx>
      <c:valAx>
        <c:axId val="59124736"/>
        <c:scaling>
          <c:orientation val="minMax"/>
        </c:scaling>
        <c:axPos val="l"/>
        <c:majorGridlines/>
        <c:numFmt formatCode="General" sourceLinked="1"/>
        <c:tickLblPos val="nextTo"/>
        <c:crossAx val="5912320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/>
      <c:lineChart>
        <c:grouping val="standard"/>
        <c:ser>
          <c:idx val="0"/>
          <c:order val="0"/>
          <c:val>
            <c:numRef>
              <c:f>adat!$D$40:$D$55</c:f>
              <c:numCache>
                <c:formatCode>General</c:formatCode>
                <c:ptCount val="16"/>
              </c:numCache>
            </c:numRef>
          </c:val>
        </c:ser>
        <c:ser>
          <c:idx val="1"/>
          <c:order val="1"/>
          <c:val>
            <c:numRef>
              <c:f>adat!$E$40:$E$55</c:f>
              <c:numCache>
                <c:formatCode>General</c:formatCode>
                <c:ptCount val="16"/>
                <c:pt idx="0">
                  <c:v>0</c:v>
                </c:pt>
                <c:pt idx="1">
                  <c:v>8021.9845590226714</c:v>
                </c:pt>
                <c:pt idx="2">
                  <c:v>15428.69104123426</c:v>
                </c:pt>
                <c:pt idx="3">
                  <c:v>22259.14936313167</c:v>
                </c:pt>
                <c:pt idx="4">
                  <c:v>28443.641603404179</c:v>
                </c:pt>
                <c:pt idx="5">
                  <c:v>33878.166053750239</c:v>
                </c:pt>
                <c:pt idx="6">
                  <c:v>38331.271182972196</c:v>
                </c:pt>
                <c:pt idx="7">
                  <c:v>41604.105114925711</c:v>
                </c:pt>
                <c:pt idx="8">
                  <c:v>43493.396947625828</c:v>
                </c:pt>
                <c:pt idx="9">
                  <c:v>43788.581856952143</c:v>
                </c:pt>
                <c:pt idx="10">
                  <c:v>42296.458140861745</c:v>
                </c:pt>
                <c:pt idx="11">
                  <c:v>38801.400543486503</c:v>
                </c:pt>
                <c:pt idx="12">
                  <c:v>33120.152453072762</c:v>
                </c:pt>
                <c:pt idx="13">
                  <c:v>24988.753489698556</c:v>
                </c:pt>
                <c:pt idx="14">
                  <c:v>14091.834260225345</c:v>
                </c:pt>
                <c:pt idx="15">
                  <c:v>0</c:v>
                </c:pt>
              </c:numCache>
            </c:numRef>
          </c:val>
        </c:ser>
        <c:marker val="1"/>
        <c:axId val="59157504"/>
        <c:axId val="59167488"/>
      </c:lineChart>
      <c:catAx>
        <c:axId val="59157504"/>
        <c:scaling>
          <c:orientation val="minMax"/>
        </c:scaling>
        <c:axPos val="b"/>
        <c:tickLblPos val="nextTo"/>
        <c:crossAx val="59167488"/>
        <c:crosses val="autoZero"/>
        <c:auto val="1"/>
        <c:lblAlgn val="ctr"/>
        <c:lblOffset val="100"/>
      </c:catAx>
      <c:valAx>
        <c:axId val="59167488"/>
        <c:scaling>
          <c:orientation val="minMax"/>
        </c:scaling>
        <c:axPos val="l"/>
        <c:majorGridlines/>
        <c:numFmt formatCode="General" sourceLinked="1"/>
        <c:tickLblPos val="nextTo"/>
        <c:crossAx val="5915750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55</xdr:row>
      <xdr:rowOff>114300</xdr:rowOff>
    </xdr:from>
    <xdr:to>
      <xdr:col>4</xdr:col>
      <xdr:colOff>866775</xdr:colOff>
      <xdr:row>70</xdr:row>
      <xdr:rowOff>0</xdr:rowOff>
    </xdr:to>
    <xdr:graphicFrame macro="">
      <xdr:nvGraphicFramePr>
        <xdr:cNvPr id="5" name="Diagra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</xdr:colOff>
      <xdr:row>62</xdr:row>
      <xdr:rowOff>114300</xdr:rowOff>
    </xdr:from>
    <xdr:to>
      <xdr:col>11</xdr:col>
      <xdr:colOff>381000</xdr:colOff>
      <xdr:row>70</xdr:row>
      <xdr:rowOff>66675</xdr:rowOff>
    </xdr:to>
    <xdr:graphicFrame macro="">
      <xdr:nvGraphicFramePr>
        <xdr:cNvPr id="6" name="Diagra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05"/>
  <sheetViews>
    <sheetView workbookViewId="0">
      <selection activeCell="A44" sqref="A44:XFD44"/>
    </sheetView>
  </sheetViews>
  <sheetFormatPr defaultRowHeight="15"/>
  <cols>
    <col min="1" max="1" width="9.140625" style="5"/>
    <col min="6" max="6" width="9.140625" style="9"/>
    <col min="12" max="12" width="9.140625" style="12"/>
    <col min="13" max="13" width="9.140625" style="5"/>
    <col min="16" max="16" width="10.42578125" style="8" customWidth="1"/>
    <col min="17" max="17" width="10.7109375" style="8" customWidth="1"/>
    <col min="18" max="18" width="11.28515625" customWidth="1"/>
  </cols>
  <sheetData>
    <row r="1" spans="1:28">
      <c r="B1" t="s">
        <v>1</v>
      </c>
      <c r="H1" t="s">
        <v>2</v>
      </c>
      <c r="M1" s="5" t="s">
        <v>43</v>
      </c>
      <c r="N1">
        <f>adat!B10</f>
        <v>0.03</v>
      </c>
      <c r="P1" s="8" t="s">
        <v>1</v>
      </c>
      <c r="W1" t="s">
        <v>2</v>
      </c>
    </row>
    <row r="2" spans="1:28">
      <c r="B2" s="2">
        <v>1994</v>
      </c>
      <c r="C2" s="2">
        <v>1995</v>
      </c>
      <c r="D2" s="2">
        <v>1996</v>
      </c>
      <c r="E2" s="2">
        <v>1997</v>
      </c>
      <c r="F2" s="10">
        <v>1998</v>
      </c>
      <c r="H2" s="4">
        <v>1994</v>
      </c>
      <c r="I2" s="4">
        <v>1995</v>
      </c>
      <c r="J2" s="4">
        <v>1996</v>
      </c>
      <c r="K2" s="4">
        <v>1997</v>
      </c>
      <c r="L2" s="13">
        <v>1998</v>
      </c>
      <c r="M2" s="4" t="s">
        <v>44</v>
      </c>
      <c r="N2" s="4">
        <f>1/(1+$N$1)</f>
        <v>0.970873786407767</v>
      </c>
      <c r="P2" s="8" t="s">
        <v>37</v>
      </c>
      <c r="Q2" s="8" t="s">
        <v>38</v>
      </c>
      <c r="R2" t="s">
        <v>39</v>
      </c>
      <c r="S2" t="s">
        <v>40</v>
      </c>
      <c r="T2" t="s">
        <v>41</v>
      </c>
      <c r="U2" t="s">
        <v>42</v>
      </c>
      <c r="W2" t="s">
        <v>37</v>
      </c>
      <c r="X2" t="s">
        <v>38</v>
      </c>
      <c r="Y2" t="s">
        <v>39</v>
      </c>
      <c r="Z2" t="s">
        <v>40</v>
      </c>
      <c r="AA2" t="s">
        <v>41</v>
      </c>
      <c r="AB2" t="s">
        <v>42</v>
      </c>
    </row>
    <row r="3" spans="1:28">
      <c r="A3" s="5" t="s">
        <v>45</v>
      </c>
      <c r="B3" s="2" t="s">
        <v>0</v>
      </c>
      <c r="C3" s="2" t="s">
        <v>0</v>
      </c>
      <c r="D3" s="2" t="s">
        <v>0</v>
      </c>
      <c r="E3" s="2" t="s">
        <v>0</v>
      </c>
      <c r="F3" s="10" t="s">
        <v>0</v>
      </c>
      <c r="H3" s="4" t="s">
        <v>0</v>
      </c>
      <c r="I3" s="4" t="s">
        <v>0</v>
      </c>
      <c r="J3" s="4" t="s">
        <v>0</v>
      </c>
      <c r="K3" s="4" t="s">
        <v>0</v>
      </c>
      <c r="L3" s="13" t="s">
        <v>0</v>
      </c>
      <c r="M3" s="4"/>
      <c r="N3" s="4"/>
    </row>
    <row r="4" spans="1:28">
      <c r="A4" s="5">
        <v>0</v>
      </c>
      <c r="B4" s="1">
        <v>100000</v>
      </c>
      <c r="C4" s="1">
        <v>100000</v>
      </c>
      <c r="D4" s="1">
        <v>100000</v>
      </c>
      <c r="E4" s="1">
        <v>100000</v>
      </c>
      <c r="F4" s="11">
        <v>100000</v>
      </c>
      <c r="H4" s="3">
        <v>100000</v>
      </c>
      <c r="I4" s="3">
        <v>100000</v>
      </c>
      <c r="J4" s="3">
        <v>100000</v>
      </c>
      <c r="K4" s="3">
        <v>100000</v>
      </c>
      <c r="L4" s="14">
        <v>100000</v>
      </c>
      <c r="M4" s="6"/>
      <c r="N4" s="3">
        <v>1</v>
      </c>
      <c r="P4" s="8">
        <v>100000</v>
      </c>
      <c r="Q4" s="8">
        <f>SUM(P4:P105)</f>
        <v>2876019.5194974178</v>
      </c>
      <c r="R4" s="8">
        <f>SUM(Q4:Q105)</f>
        <v>67966630.202128246</v>
      </c>
      <c r="S4">
        <f>(F4-F5)*N5</f>
        <v>1050.485436893204</v>
      </c>
      <c r="T4">
        <f>SUM(S4:S105)</f>
        <v>16232.441179686937</v>
      </c>
      <c r="U4">
        <f>SUM(T4:T105)</f>
        <v>896408.93108591647</v>
      </c>
      <c r="W4">
        <f>L4*N4</f>
        <v>100000</v>
      </c>
      <c r="X4">
        <f>SUM(W4:W105)</f>
        <v>3009766.1584902816</v>
      </c>
      <c r="Y4">
        <f>SUM(X4:X105)</f>
        <v>76201723.450393304</v>
      </c>
      <c r="Z4">
        <f>(L4-L5)*N5</f>
        <v>820.38834951456317</v>
      </c>
      <c r="AA4">
        <f>SUM(Z4:Z105)</f>
        <v>12336.908005137446</v>
      </c>
      <c r="AB4">
        <f>SUM(AA4:AA105)</f>
        <v>790298.48517785792</v>
      </c>
    </row>
    <row r="5" spans="1:28">
      <c r="A5" s="5">
        <v>1</v>
      </c>
      <c r="B5" s="1">
        <v>98722</v>
      </c>
      <c r="C5" s="1">
        <v>98805</v>
      </c>
      <c r="D5" s="1">
        <v>98856</v>
      </c>
      <c r="E5" s="1">
        <v>98909</v>
      </c>
      <c r="F5" s="11">
        <v>98918</v>
      </c>
      <c r="H5" s="3">
        <v>98978</v>
      </c>
      <c r="I5" s="3">
        <v>99077</v>
      </c>
      <c r="J5" s="3">
        <v>98987</v>
      </c>
      <c r="K5" s="3">
        <v>99137</v>
      </c>
      <c r="L5" s="14">
        <v>99155</v>
      </c>
      <c r="M5" s="6"/>
      <c r="N5" s="3">
        <f>N4*$N$2</f>
        <v>0.970873786407767</v>
      </c>
      <c r="P5" s="8">
        <f>F5*N5</f>
        <v>96036.89320388349</v>
      </c>
      <c r="Q5" s="8">
        <f t="shared" ref="Q5:R68" si="0">SUM(P5:P106)</f>
        <v>2776019.5194974183</v>
      </c>
      <c r="R5" s="8">
        <f t="shared" si="0"/>
        <v>65090610.682630822</v>
      </c>
      <c r="S5">
        <f t="shared" ref="S5:S68" si="1">(F5-F6)*N6</f>
        <v>94.259590913375433</v>
      </c>
      <c r="T5">
        <f t="shared" ref="T5:U68" si="2">SUM(S5:S106)</f>
        <v>15181.955742793738</v>
      </c>
      <c r="U5">
        <f t="shared" si="2"/>
        <v>880176.48990622954</v>
      </c>
      <c r="W5">
        <f t="shared" ref="W5:W68" si="3">L5*N5</f>
        <v>96266.990291262133</v>
      </c>
      <c r="X5">
        <f t="shared" ref="X5:Y68" si="4">SUM(W5:W106)</f>
        <v>2909766.1584902811</v>
      </c>
      <c r="Y5">
        <f t="shared" si="4"/>
        <v>73191957.291903004</v>
      </c>
      <c r="Z5">
        <f t="shared" ref="Z5:Z68" si="5">(L5-L6)*N6</f>
        <v>67.86690545763031</v>
      </c>
      <c r="AA5">
        <f t="shared" ref="AA5:AB68" si="6">SUM(Z5:Z106)</f>
        <v>11516.519655622882</v>
      </c>
      <c r="AB5">
        <f t="shared" si="6"/>
        <v>777961.57717272057</v>
      </c>
    </row>
    <row r="6" spans="1:28">
      <c r="A6" s="5">
        <v>2</v>
      </c>
      <c r="B6" s="1">
        <v>98645</v>
      </c>
      <c r="C6" s="1">
        <v>98742</v>
      </c>
      <c r="D6" s="1">
        <v>98794</v>
      </c>
      <c r="E6" s="1">
        <v>98819</v>
      </c>
      <c r="F6" s="11">
        <v>98818</v>
      </c>
      <c r="H6" s="3">
        <v>98894</v>
      </c>
      <c r="I6" s="3">
        <v>99009</v>
      </c>
      <c r="J6" s="3">
        <v>98918</v>
      </c>
      <c r="K6" s="3">
        <v>99086</v>
      </c>
      <c r="L6" s="14">
        <v>99083</v>
      </c>
      <c r="M6" s="6"/>
      <c r="N6" s="3">
        <f>N5*$N$2</f>
        <v>0.94259590913375435</v>
      </c>
      <c r="P6" s="8">
        <f t="shared" ref="P6:P69" si="7">F6*N6</f>
        <v>93145.442548779334</v>
      </c>
      <c r="Q6" s="8">
        <f t="shared" si="0"/>
        <v>2679982.6262935349</v>
      </c>
      <c r="R6" s="8">
        <f t="shared" si="0"/>
        <v>62314591.163133405</v>
      </c>
      <c r="S6">
        <f t="shared" si="1"/>
        <v>44.841941308304818</v>
      </c>
      <c r="T6">
        <f t="shared" si="2"/>
        <v>15087.69615188036</v>
      </c>
      <c r="U6">
        <f t="shared" si="2"/>
        <v>864994.5341634358</v>
      </c>
      <c r="W6">
        <f t="shared" si="3"/>
        <v>93395.23046469978</v>
      </c>
      <c r="X6">
        <f t="shared" si="4"/>
        <v>2813499.1681990195</v>
      </c>
      <c r="Y6">
        <f t="shared" si="4"/>
        <v>70282191.133412704</v>
      </c>
      <c r="Z6">
        <f t="shared" si="5"/>
        <v>33.860241396066904</v>
      </c>
      <c r="AA6">
        <f t="shared" si="6"/>
        <v>11448.652750165254</v>
      </c>
      <c r="AB6">
        <f t="shared" si="6"/>
        <v>766445.0575170978</v>
      </c>
    </row>
    <row r="7" spans="1:28">
      <c r="A7" s="5">
        <v>3</v>
      </c>
      <c r="B7" s="1">
        <v>98585</v>
      </c>
      <c r="C7" s="1">
        <v>98689</v>
      </c>
      <c r="D7" s="1">
        <v>98749</v>
      </c>
      <c r="E7" s="1">
        <v>98768</v>
      </c>
      <c r="F7" s="11">
        <v>98769</v>
      </c>
      <c r="H7" s="3">
        <v>98855</v>
      </c>
      <c r="I7" s="3">
        <v>98981</v>
      </c>
      <c r="J7" s="3">
        <v>98870</v>
      </c>
      <c r="K7" s="3">
        <v>99051</v>
      </c>
      <c r="L7" s="14">
        <v>99046</v>
      </c>
      <c r="M7" s="6"/>
      <c r="N7" s="3">
        <f t="shared" ref="N7:N70" si="8">N6*$N$2</f>
        <v>0.91514165935315961</v>
      </c>
      <c r="P7" s="8">
        <f t="shared" si="7"/>
        <v>90387.626552652218</v>
      </c>
      <c r="Q7" s="8">
        <f t="shared" si="0"/>
        <v>2586837.1837447556</v>
      </c>
      <c r="R7" s="8">
        <f t="shared" si="0"/>
        <v>59634608.536839865</v>
      </c>
      <c r="S7">
        <f t="shared" si="1"/>
        <v>38.204943060374625</v>
      </c>
      <c r="T7">
        <f t="shared" si="2"/>
        <v>15042.854210572057</v>
      </c>
      <c r="U7">
        <f t="shared" si="2"/>
        <v>849906.83801155549</v>
      </c>
      <c r="W7">
        <f t="shared" si="3"/>
        <v>90641.120792293048</v>
      </c>
      <c r="X7">
        <f t="shared" si="4"/>
        <v>2720103.9377343194</v>
      </c>
      <c r="Y7">
        <f t="shared" si="4"/>
        <v>67468691.965213686</v>
      </c>
      <c r="Z7">
        <f t="shared" si="5"/>
        <v>17.769740958313779</v>
      </c>
      <c r="AA7">
        <f t="shared" si="6"/>
        <v>11414.792508769186</v>
      </c>
      <c r="AB7">
        <f t="shared" si="6"/>
        <v>754996.4047669326</v>
      </c>
    </row>
    <row r="8" spans="1:28">
      <c r="A8" s="5">
        <v>4</v>
      </c>
      <c r="B8" s="1">
        <v>98547</v>
      </c>
      <c r="C8" s="1">
        <v>98649</v>
      </c>
      <c r="D8" s="1">
        <v>98716</v>
      </c>
      <c r="E8" s="1">
        <v>98744</v>
      </c>
      <c r="F8" s="11">
        <v>98726</v>
      </c>
      <c r="H8" s="3">
        <v>98830</v>
      </c>
      <c r="I8" s="3">
        <v>98956</v>
      </c>
      <c r="J8" s="3">
        <v>98841</v>
      </c>
      <c r="K8" s="3">
        <v>99011</v>
      </c>
      <c r="L8" s="14">
        <v>99026</v>
      </c>
      <c r="M8" s="6"/>
      <c r="N8" s="3">
        <f t="shared" si="8"/>
        <v>0.888487047915689</v>
      </c>
      <c r="P8" s="8">
        <f t="shared" si="7"/>
        <v>87716.772292524314</v>
      </c>
      <c r="Q8" s="8">
        <f t="shared" si="0"/>
        <v>2496449.5571921035</v>
      </c>
      <c r="R8" s="8">
        <f t="shared" si="0"/>
        <v>57047771.353095114</v>
      </c>
      <c r="S8">
        <f t="shared" si="1"/>
        <v>24.153045962756593</v>
      </c>
      <c r="T8">
        <f t="shared" si="2"/>
        <v>15004.649267511681</v>
      </c>
      <c r="U8">
        <f t="shared" si="2"/>
        <v>834863.98380098341</v>
      </c>
      <c r="W8">
        <f t="shared" si="3"/>
        <v>87983.318406899023</v>
      </c>
      <c r="X8">
        <f t="shared" si="4"/>
        <v>2629462.8169420264</v>
      </c>
      <c r="Y8">
        <f t="shared" si="4"/>
        <v>64748588.027479358</v>
      </c>
      <c r="Z8">
        <f t="shared" si="5"/>
        <v>22.427828393988268</v>
      </c>
      <c r="AA8">
        <f t="shared" si="6"/>
        <v>11397.022767810873</v>
      </c>
      <c r="AB8">
        <f t="shared" si="6"/>
        <v>743581.6122581634</v>
      </c>
    </row>
    <row r="9" spans="1:28">
      <c r="A9" s="5">
        <v>5</v>
      </c>
      <c r="B9" s="1">
        <v>98519</v>
      </c>
      <c r="C9" s="1">
        <v>98614</v>
      </c>
      <c r="D9" s="1">
        <v>98693</v>
      </c>
      <c r="E9" s="1">
        <v>98707</v>
      </c>
      <c r="F9" s="11">
        <v>98698</v>
      </c>
      <c r="H9" s="3">
        <v>98813</v>
      </c>
      <c r="I9" s="3">
        <v>98926</v>
      </c>
      <c r="J9" s="3">
        <v>98822</v>
      </c>
      <c r="K9" s="3">
        <v>98995</v>
      </c>
      <c r="L9" s="14">
        <v>99000</v>
      </c>
      <c r="M9" s="6"/>
      <c r="N9" s="3">
        <f t="shared" si="8"/>
        <v>0.86260878438416411</v>
      </c>
      <c r="P9" s="8">
        <f t="shared" si="7"/>
        <v>85137.761801148226</v>
      </c>
      <c r="Q9" s="8">
        <f t="shared" si="0"/>
        <v>2408732.7848995794</v>
      </c>
      <c r="R9" s="8">
        <f t="shared" si="0"/>
        <v>54551321.795903005</v>
      </c>
      <c r="S9">
        <f t="shared" si="1"/>
        <v>18.424653647040397</v>
      </c>
      <c r="T9">
        <f t="shared" si="2"/>
        <v>14980.496221548923</v>
      </c>
      <c r="U9">
        <f t="shared" si="2"/>
        <v>819859.33453347173</v>
      </c>
      <c r="W9">
        <f t="shared" si="3"/>
        <v>85398.26965403225</v>
      </c>
      <c r="X9">
        <f t="shared" si="4"/>
        <v>2541479.4985351274</v>
      </c>
      <c r="Y9">
        <f t="shared" si="4"/>
        <v>62119125.210537337</v>
      </c>
      <c r="Z9">
        <f t="shared" si="5"/>
        <v>20.099622160407705</v>
      </c>
      <c r="AA9">
        <f t="shared" si="6"/>
        <v>11374.594939416884</v>
      </c>
      <c r="AB9">
        <f t="shared" si="6"/>
        <v>732184.58949035255</v>
      </c>
    </row>
    <row r="10" spans="1:28">
      <c r="A10" s="5">
        <v>6</v>
      </c>
      <c r="B10" s="1">
        <v>98496</v>
      </c>
      <c r="C10" s="1">
        <v>98583</v>
      </c>
      <c r="D10" s="1">
        <v>98669</v>
      </c>
      <c r="E10" s="1">
        <v>98683</v>
      </c>
      <c r="F10" s="11">
        <v>98676</v>
      </c>
      <c r="H10" s="3">
        <v>98794</v>
      </c>
      <c r="I10" s="3">
        <v>98907</v>
      </c>
      <c r="J10" s="3">
        <v>98799</v>
      </c>
      <c r="K10" s="3">
        <v>98974</v>
      </c>
      <c r="L10" s="14">
        <v>98976</v>
      </c>
      <c r="M10" s="6"/>
      <c r="N10" s="3">
        <f t="shared" si="8"/>
        <v>0.83748425668365445</v>
      </c>
      <c r="P10" s="8">
        <f t="shared" si="7"/>
        <v>82639.596512516291</v>
      </c>
      <c r="Q10" s="8">
        <f t="shared" si="0"/>
        <v>2323595.0230984315</v>
      </c>
      <c r="R10" s="8">
        <f t="shared" si="0"/>
        <v>52142589.011003427</v>
      </c>
      <c r="S10">
        <f t="shared" si="1"/>
        <v>16.261830226867076</v>
      </c>
      <c r="T10">
        <f t="shared" si="2"/>
        <v>14962.071567901885</v>
      </c>
      <c r="U10">
        <f t="shared" si="2"/>
        <v>804878.83831192274</v>
      </c>
      <c r="W10">
        <f t="shared" si="3"/>
        <v>82890.841789521379</v>
      </c>
      <c r="X10">
        <f t="shared" si="4"/>
        <v>2456081.2288810951</v>
      </c>
      <c r="Y10">
        <f t="shared" si="4"/>
        <v>59577645.71200221</v>
      </c>
      <c r="Z10">
        <f t="shared" si="5"/>
        <v>16.261830226867076</v>
      </c>
      <c r="AA10">
        <f t="shared" si="6"/>
        <v>11354.495317256476</v>
      </c>
      <c r="AB10">
        <f t="shared" si="6"/>
        <v>720809.99455093557</v>
      </c>
    </row>
    <row r="11" spans="1:28">
      <c r="A11" s="5">
        <v>7</v>
      </c>
      <c r="B11" s="1">
        <v>98474</v>
      </c>
      <c r="C11" s="1">
        <v>98555</v>
      </c>
      <c r="D11" s="1">
        <v>98647</v>
      </c>
      <c r="E11" s="1">
        <v>98664</v>
      </c>
      <c r="F11" s="11">
        <v>98656</v>
      </c>
      <c r="H11" s="3">
        <v>98775</v>
      </c>
      <c r="I11" s="3">
        <v>98891</v>
      </c>
      <c r="J11" s="3">
        <v>98778</v>
      </c>
      <c r="K11" s="3">
        <v>98955</v>
      </c>
      <c r="L11" s="14">
        <v>98956</v>
      </c>
      <c r="M11" s="6"/>
      <c r="N11" s="3">
        <f t="shared" si="8"/>
        <v>0.81309151134335389</v>
      </c>
      <c r="P11" s="8">
        <f t="shared" si="7"/>
        <v>80216.356143089928</v>
      </c>
      <c r="Q11" s="8">
        <f t="shared" si="0"/>
        <v>2240955.426585915</v>
      </c>
      <c r="R11" s="8">
        <f t="shared" si="0"/>
        <v>49818993.987904996</v>
      </c>
      <c r="S11">
        <f t="shared" si="1"/>
        <v>16.577593920592651</v>
      </c>
      <c r="T11">
        <f t="shared" si="2"/>
        <v>14945.809737675017</v>
      </c>
      <c r="U11">
        <f t="shared" si="2"/>
        <v>789916.76674402086</v>
      </c>
      <c r="W11">
        <f t="shared" si="3"/>
        <v>80460.283596492925</v>
      </c>
      <c r="X11">
        <f t="shared" si="4"/>
        <v>2373190.3870915747</v>
      </c>
      <c r="Y11">
        <f t="shared" si="4"/>
        <v>57121564.483121119</v>
      </c>
      <c r="Z11">
        <f t="shared" si="5"/>
        <v>11.841138514709037</v>
      </c>
      <c r="AA11">
        <f t="shared" si="6"/>
        <v>11338.233487029607</v>
      </c>
      <c r="AB11">
        <f t="shared" si="6"/>
        <v>709455.49923367915</v>
      </c>
    </row>
    <row r="12" spans="1:28">
      <c r="A12" s="5">
        <v>8</v>
      </c>
      <c r="B12" s="1">
        <v>98453</v>
      </c>
      <c r="C12" s="1">
        <v>98530</v>
      </c>
      <c r="D12" s="1">
        <v>98624</v>
      </c>
      <c r="E12" s="1">
        <v>98642</v>
      </c>
      <c r="F12" s="11">
        <v>98635</v>
      </c>
      <c r="H12" s="3">
        <v>98756</v>
      </c>
      <c r="I12" s="3">
        <v>98875</v>
      </c>
      <c r="J12" s="3">
        <v>98758</v>
      </c>
      <c r="K12" s="3">
        <v>98939</v>
      </c>
      <c r="L12" s="14">
        <v>98941</v>
      </c>
      <c r="M12" s="6"/>
      <c r="N12" s="3">
        <f t="shared" si="8"/>
        <v>0.78940923431393584</v>
      </c>
      <c r="P12" s="8">
        <f t="shared" si="7"/>
        <v>77863.379826555058</v>
      </c>
      <c r="Q12" s="8">
        <f t="shared" si="0"/>
        <v>2160739.0704428251</v>
      </c>
      <c r="R12" s="8">
        <f t="shared" si="0"/>
        <v>47578038.561319076</v>
      </c>
      <c r="S12">
        <f t="shared" si="1"/>
        <v>16.09475137921617</v>
      </c>
      <c r="T12">
        <f t="shared" si="2"/>
        <v>14929.232143754425</v>
      </c>
      <c r="U12">
        <f t="shared" si="2"/>
        <v>774970.95700634597</v>
      </c>
      <c r="W12">
        <f t="shared" si="3"/>
        <v>78104.939052255126</v>
      </c>
      <c r="X12">
        <f t="shared" si="4"/>
        <v>2292730.1034950814</v>
      </c>
      <c r="Y12">
        <f t="shared" si="4"/>
        <v>54748374.096029542</v>
      </c>
      <c r="Z12">
        <f t="shared" si="5"/>
        <v>9.1970007881235247</v>
      </c>
      <c r="AA12">
        <f t="shared" si="6"/>
        <v>11326.392348514899</v>
      </c>
      <c r="AB12">
        <f t="shared" si="6"/>
        <v>698117.26574664959</v>
      </c>
    </row>
    <row r="13" spans="1:28">
      <c r="A13" s="5">
        <v>9</v>
      </c>
      <c r="B13" s="1">
        <v>98432</v>
      </c>
      <c r="C13" s="1">
        <v>98507</v>
      </c>
      <c r="D13" s="1">
        <v>98603</v>
      </c>
      <c r="E13" s="1">
        <v>98620</v>
      </c>
      <c r="F13" s="11">
        <v>98614</v>
      </c>
      <c r="H13" s="3">
        <v>98738</v>
      </c>
      <c r="I13" s="3">
        <v>98858</v>
      </c>
      <c r="J13" s="3">
        <v>98741</v>
      </c>
      <c r="K13" s="3">
        <v>98927</v>
      </c>
      <c r="L13" s="14">
        <v>98929</v>
      </c>
      <c r="M13" s="6"/>
      <c r="N13" s="3">
        <f t="shared" si="8"/>
        <v>0.76641673234362706</v>
      </c>
      <c r="P13" s="8">
        <f t="shared" si="7"/>
        <v>75579.419643334433</v>
      </c>
      <c r="Q13" s="8">
        <f t="shared" si="0"/>
        <v>2082875.6906162687</v>
      </c>
      <c r="R13" s="8">
        <f t="shared" si="0"/>
        <v>45417299.490876257</v>
      </c>
      <c r="S13">
        <f t="shared" si="1"/>
        <v>17.114160042624682</v>
      </c>
      <c r="T13">
        <f t="shared" si="2"/>
        <v>14913.137392375209</v>
      </c>
      <c r="U13">
        <f t="shared" si="2"/>
        <v>760041.72486259148</v>
      </c>
      <c r="W13">
        <f t="shared" si="3"/>
        <v>75820.840914022687</v>
      </c>
      <c r="X13">
        <f t="shared" si="4"/>
        <v>2214625.1644428265</v>
      </c>
      <c r="Y13">
        <f t="shared" si="4"/>
        <v>52455643.992534459</v>
      </c>
      <c r="Z13">
        <f t="shared" si="5"/>
        <v>8.1850330638639779</v>
      </c>
      <c r="AA13">
        <f t="shared" si="6"/>
        <v>11317.195347726776</v>
      </c>
      <c r="AB13">
        <f t="shared" si="6"/>
        <v>686790.8733981346</v>
      </c>
    </row>
    <row r="14" spans="1:28">
      <c r="A14" s="5">
        <v>10</v>
      </c>
      <c r="B14" s="1">
        <v>98412</v>
      </c>
      <c r="C14" s="1">
        <v>98483</v>
      </c>
      <c r="D14" s="1">
        <v>98581</v>
      </c>
      <c r="E14" s="1">
        <v>98598</v>
      </c>
      <c r="F14" s="11">
        <v>98591</v>
      </c>
      <c r="H14" s="3">
        <v>98722</v>
      </c>
      <c r="I14" s="3">
        <v>98840</v>
      </c>
      <c r="J14" s="3">
        <v>98725</v>
      </c>
      <c r="K14" s="3">
        <v>98917</v>
      </c>
      <c r="L14" s="14">
        <v>98918</v>
      </c>
      <c r="M14" s="6"/>
      <c r="N14" s="3">
        <f t="shared" si="8"/>
        <v>0.74409391489672527</v>
      </c>
      <c r="P14" s="8">
        <f t="shared" si="7"/>
        <v>73360.963163583045</v>
      </c>
      <c r="Q14" s="8">
        <f t="shared" si="0"/>
        <v>2007296.2709729341</v>
      </c>
      <c r="R14" s="8">
        <f t="shared" si="0"/>
        <v>43334423.800259978</v>
      </c>
      <c r="S14">
        <f t="shared" si="1"/>
        <v>18.782953191567824</v>
      </c>
      <c r="T14">
        <f t="shared" si="2"/>
        <v>14896.023232332582</v>
      </c>
      <c r="U14">
        <f t="shared" si="2"/>
        <v>745128.58747021633</v>
      </c>
      <c r="W14">
        <f t="shared" si="3"/>
        <v>73604.281873754269</v>
      </c>
      <c r="X14">
        <f t="shared" si="4"/>
        <v>2138804.323528803</v>
      </c>
      <c r="Y14">
        <f t="shared" si="4"/>
        <v>50241018.828091629</v>
      </c>
      <c r="Z14">
        <f t="shared" si="5"/>
        <v>8.6690553191851496</v>
      </c>
      <c r="AA14">
        <f t="shared" si="6"/>
        <v>11309.010314662912</v>
      </c>
      <c r="AB14">
        <f t="shared" si="6"/>
        <v>675473.67805040779</v>
      </c>
    </row>
    <row r="15" spans="1:28">
      <c r="A15" s="5">
        <v>11</v>
      </c>
      <c r="B15" s="1">
        <v>98393</v>
      </c>
      <c r="C15" s="1">
        <v>98457</v>
      </c>
      <c r="D15" s="1">
        <v>98560</v>
      </c>
      <c r="E15" s="1">
        <v>98579</v>
      </c>
      <c r="F15" s="11">
        <v>98565</v>
      </c>
      <c r="H15" s="3">
        <v>98707</v>
      </c>
      <c r="I15" s="3">
        <v>98822</v>
      </c>
      <c r="J15" s="3">
        <v>98709</v>
      </c>
      <c r="K15" s="3">
        <v>98906</v>
      </c>
      <c r="L15" s="14">
        <v>98906</v>
      </c>
      <c r="M15" s="6"/>
      <c r="N15" s="3">
        <f t="shared" si="8"/>
        <v>0.72242127659876243</v>
      </c>
      <c r="P15" s="8">
        <f t="shared" si="7"/>
        <v>71205.453127957022</v>
      </c>
      <c r="Q15" s="8">
        <f t="shared" si="0"/>
        <v>1933935.307809351</v>
      </c>
      <c r="R15" s="8">
        <f t="shared" si="0"/>
        <v>41327127.529287048</v>
      </c>
      <c r="S15">
        <f t="shared" si="1"/>
        <v>18.937256765210279</v>
      </c>
      <c r="T15">
        <f t="shared" si="2"/>
        <v>14877.240279141015</v>
      </c>
      <c r="U15">
        <f t="shared" si="2"/>
        <v>730232.56423788378</v>
      </c>
      <c r="W15">
        <f t="shared" si="3"/>
        <v>71451.798783277191</v>
      </c>
      <c r="X15">
        <f t="shared" si="4"/>
        <v>2065200.0416550497</v>
      </c>
      <c r="Y15">
        <f t="shared" si="4"/>
        <v>48102214.504562825</v>
      </c>
      <c r="Z15">
        <f t="shared" si="5"/>
        <v>9.8193183227016263</v>
      </c>
      <c r="AA15">
        <f t="shared" si="6"/>
        <v>11300.341259343726</v>
      </c>
      <c r="AB15">
        <f t="shared" si="6"/>
        <v>664164.66773574485</v>
      </c>
    </row>
    <row r="16" spans="1:28">
      <c r="A16" s="5">
        <v>12</v>
      </c>
      <c r="B16" s="1">
        <v>98374</v>
      </c>
      <c r="C16" s="1">
        <v>98428</v>
      </c>
      <c r="D16" s="1">
        <v>98538</v>
      </c>
      <c r="E16" s="1">
        <v>98565</v>
      </c>
      <c r="F16" s="11">
        <v>98538</v>
      </c>
      <c r="H16" s="3">
        <v>98692</v>
      </c>
      <c r="I16" s="3">
        <v>98806</v>
      </c>
      <c r="J16" s="3">
        <v>98691</v>
      </c>
      <c r="K16" s="3">
        <v>98892</v>
      </c>
      <c r="L16" s="14">
        <v>98892</v>
      </c>
      <c r="M16" s="6"/>
      <c r="N16" s="3">
        <f t="shared" si="8"/>
        <v>0.70137988019297326</v>
      </c>
      <c r="P16" s="8">
        <f t="shared" si="7"/>
        <v>69112.570634455202</v>
      </c>
      <c r="Q16" s="8">
        <f t="shared" si="0"/>
        <v>1862729.8546813941</v>
      </c>
      <c r="R16" s="8">
        <f t="shared" si="0"/>
        <v>39393192.221477695</v>
      </c>
      <c r="S16">
        <f t="shared" si="1"/>
        <v>19.74758885980216</v>
      </c>
      <c r="T16">
        <f t="shared" si="2"/>
        <v>14858.303022375805</v>
      </c>
      <c r="U16">
        <f t="shared" si="2"/>
        <v>715355.32395874278</v>
      </c>
      <c r="W16">
        <f t="shared" si="3"/>
        <v>69360.859112043516</v>
      </c>
      <c r="X16">
        <f t="shared" si="4"/>
        <v>1993748.2428717725</v>
      </c>
      <c r="Y16">
        <f t="shared" si="4"/>
        <v>46037014.462907776</v>
      </c>
      <c r="Z16">
        <f t="shared" si="5"/>
        <v>11.576172779884025</v>
      </c>
      <c r="AA16">
        <f t="shared" si="6"/>
        <v>11290.521941021025</v>
      </c>
      <c r="AB16">
        <f t="shared" si="6"/>
        <v>652864.32647640118</v>
      </c>
    </row>
    <row r="17" spans="1:28">
      <c r="A17" s="5">
        <v>13</v>
      </c>
      <c r="B17" s="1">
        <v>98352</v>
      </c>
      <c r="C17" s="1">
        <v>98395</v>
      </c>
      <c r="D17" s="1">
        <v>98514</v>
      </c>
      <c r="E17" s="1">
        <v>98554</v>
      </c>
      <c r="F17" s="11">
        <v>98509</v>
      </c>
      <c r="H17" s="3">
        <v>98678</v>
      </c>
      <c r="I17" s="3">
        <v>98790</v>
      </c>
      <c r="J17" s="3">
        <v>98669</v>
      </c>
      <c r="K17" s="3">
        <v>98874</v>
      </c>
      <c r="L17" s="14">
        <v>98875</v>
      </c>
      <c r="M17" s="6"/>
      <c r="N17" s="3">
        <f t="shared" si="8"/>
        <v>0.68095133999317792</v>
      </c>
      <c r="P17" s="8">
        <f t="shared" si="7"/>
        <v>67079.835551387965</v>
      </c>
      <c r="Q17" s="8">
        <f t="shared" si="0"/>
        <v>1793617.2840469389</v>
      </c>
      <c r="R17" s="8">
        <f t="shared" si="0"/>
        <v>37530462.366796277</v>
      </c>
      <c r="S17">
        <f t="shared" si="1"/>
        <v>19.17241636873996</v>
      </c>
      <c r="T17">
        <f t="shared" si="2"/>
        <v>14838.555433516003</v>
      </c>
      <c r="U17">
        <f t="shared" si="2"/>
        <v>700497.02093636699</v>
      </c>
      <c r="W17">
        <f t="shared" si="3"/>
        <v>67329.063741825463</v>
      </c>
      <c r="X17">
        <f t="shared" si="4"/>
        <v>1924387.3837597291</v>
      </c>
      <c r="Y17">
        <f t="shared" si="4"/>
        <v>44043266.220036007</v>
      </c>
      <c r="Z17">
        <f t="shared" si="5"/>
        <v>12.561238310553767</v>
      </c>
      <c r="AA17">
        <f t="shared" si="6"/>
        <v>11278.945768241141</v>
      </c>
      <c r="AB17">
        <f t="shared" si="6"/>
        <v>641573.80453537998</v>
      </c>
    </row>
    <row r="18" spans="1:28">
      <c r="A18" s="5">
        <v>14</v>
      </c>
      <c r="B18" s="1">
        <v>98322</v>
      </c>
      <c r="C18" s="1">
        <v>98362</v>
      </c>
      <c r="D18" s="1">
        <v>98487</v>
      </c>
      <c r="E18" s="1">
        <v>98538</v>
      </c>
      <c r="F18" s="11">
        <v>98480</v>
      </c>
      <c r="H18" s="3">
        <v>98664</v>
      </c>
      <c r="I18" s="3">
        <v>98770</v>
      </c>
      <c r="J18" s="3">
        <v>98646</v>
      </c>
      <c r="K18" s="3">
        <v>98855</v>
      </c>
      <c r="L18" s="14">
        <v>98856</v>
      </c>
      <c r="M18" s="6"/>
      <c r="N18" s="3">
        <f t="shared" si="8"/>
        <v>0.66111780581861934</v>
      </c>
      <c r="P18" s="8">
        <f t="shared" si="7"/>
        <v>65106.881517017631</v>
      </c>
      <c r="Q18" s="8">
        <f t="shared" si="0"/>
        <v>1726537.4484955508</v>
      </c>
      <c r="R18" s="8">
        <f t="shared" si="0"/>
        <v>35736845.082749352</v>
      </c>
      <c r="S18">
        <f t="shared" si="1"/>
        <v>17.330272579711384</v>
      </c>
      <c r="T18">
        <f t="shared" si="2"/>
        <v>14819.383017147264</v>
      </c>
      <c r="U18">
        <f t="shared" si="2"/>
        <v>685658.46550285094</v>
      </c>
      <c r="W18">
        <f t="shared" si="3"/>
        <v>65355.461812005437</v>
      </c>
      <c r="X18">
        <f t="shared" si="4"/>
        <v>1857058.3200179036</v>
      </c>
      <c r="Y18">
        <f t="shared" si="4"/>
        <v>42118878.836276285</v>
      </c>
      <c r="Z18">
        <f t="shared" si="5"/>
        <v>10.269791158347486</v>
      </c>
      <c r="AA18">
        <f t="shared" si="6"/>
        <v>11266.384529930587</v>
      </c>
      <c r="AB18">
        <f t="shared" si="6"/>
        <v>630294.85876713879</v>
      </c>
    </row>
    <row r="19" spans="1:28">
      <c r="A19" s="5">
        <v>15</v>
      </c>
      <c r="B19" s="1">
        <v>98276</v>
      </c>
      <c r="C19" s="1">
        <v>98330</v>
      </c>
      <c r="D19" s="1">
        <v>98455</v>
      </c>
      <c r="E19" s="1">
        <v>98501</v>
      </c>
      <c r="F19" s="11">
        <v>98453</v>
      </c>
      <c r="H19" s="3">
        <v>98650</v>
      </c>
      <c r="I19" s="3">
        <v>98739</v>
      </c>
      <c r="J19" s="3">
        <v>98623</v>
      </c>
      <c r="K19" s="3">
        <v>98838</v>
      </c>
      <c r="L19" s="14">
        <v>98840</v>
      </c>
      <c r="M19" s="6"/>
      <c r="N19" s="3">
        <f t="shared" si="8"/>
        <v>0.64186194739671787</v>
      </c>
      <c r="P19" s="8">
        <f t="shared" si="7"/>
        <v>63193.234307049068</v>
      </c>
      <c r="Q19" s="8">
        <f t="shared" si="0"/>
        <v>1661430.5669785331</v>
      </c>
      <c r="R19" s="8">
        <f t="shared" si="0"/>
        <v>34010307.634253815</v>
      </c>
      <c r="S19">
        <f t="shared" si="1"/>
        <v>26.796178386464923</v>
      </c>
      <c r="T19">
        <f t="shared" si="2"/>
        <v>14802.052744567553</v>
      </c>
      <c r="U19">
        <f t="shared" si="2"/>
        <v>670839.08248570364</v>
      </c>
      <c r="W19">
        <f t="shared" si="3"/>
        <v>63441.634880691592</v>
      </c>
      <c r="X19">
        <f t="shared" si="4"/>
        <v>1791702.8582058982</v>
      </c>
      <c r="Y19">
        <f t="shared" si="4"/>
        <v>40261820.516258389</v>
      </c>
      <c r="Z19">
        <f t="shared" si="5"/>
        <v>14.956006541282747</v>
      </c>
      <c r="AA19">
        <f t="shared" si="6"/>
        <v>11256.114738772239</v>
      </c>
      <c r="AB19">
        <f t="shared" si="6"/>
        <v>619028.47423720825</v>
      </c>
    </row>
    <row r="20" spans="1:28">
      <c r="A20" s="5">
        <v>16</v>
      </c>
      <c r="B20" s="1">
        <v>98226</v>
      </c>
      <c r="C20" s="1">
        <v>98281</v>
      </c>
      <c r="D20" s="1">
        <v>98411</v>
      </c>
      <c r="E20" s="1">
        <v>98462</v>
      </c>
      <c r="F20" s="11">
        <v>98410</v>
      </c>
      <c r="H20" s="3">
        <v>98627</v>
      </c>
      <c r="I20" s="3">
        <v>98714</v>
      </c>
      <c r="J20" s="3">
        <v>98601</v>
      </c>
      <c r="K20" s="3">
        <v>98814</v>
      </c>
      <c r="L20" s="14">
        <v>98816</v>
      </c>
      <c r="M20" s="6"/>
      <c r="N20" s="3">
        <f t="shared" si="8"/>
        <v>0.62316693922011446</v>
      </c>
      <c r="P20" s="8">
        <f t="shared" si="7"/>
        <v>61325.858488651465</v>
      </c>
      <c r="Q20" s="8">
        <f t="shared" si="0"/>
        <v>1598237.332671484</v>
      </c>
      <c r="R20" s="8">
        <f t="shared" si="0"/>
        <v>32348877.067275278</v>
      </c>
      <c r="S20">
        <f t="shared" si="1"/>
        <v>30.855838738083339</v>
      </c>
      <c r="T20">
        <f t="shared" si="2"/>
        <v>14775.256566181086</v>
      </c>
      <c r="U20">
        <f t="shared" si="2"/>
        <v>656037.02974113612</v>
      </c>
      <c r="W20">
        <f t="shared" si="3"/>
        <v>61578.864265974829</v>
      </c>
      <c r="X20">
        <f t="shared" si="4"/>
        <v>1728261.2233252064</v>
      </c>
      <c r="Y20">
        <f t="shared" si="4"/>
        <v>38470117.658052504</v>
      </c>
      <c r="Z20">
        <f t="shared" si="5"/>
        <v>15.125411146119284</v>
      </c>
      <c r="AA20">
        <f t="shared" si="6"/>
        <v>11241.158732230957</v>
      </c>
      <c r="AB20">
        <f t="shared" si="6"/>
        <v>607772.35949843598</v>
      </c>
    </row>
    <row r="21" spans="1:28">
      <c r="A21" s="5">
        <v>17</v>
      </c>
      <c r="B21" s="1">
        <v>98165</v>
      </c>
      <c r="C21" s="1">
        <v>98224</v>
      </c>
      <c r="D21" s="1">
        <v>98360</v>
      </c>
      <c r="E21" s="1">
        <v>98416</v>
      </c>
      <c r="F21" s="11">
        <v>98359</v>
      </c>
      <c r="H21" s="3">
        <v>98601</v>
      </c>
      <c r="I21" s="3">
        <v>98687</v>
      </c>
      <c r="J21" s="3">
        <v>98577</v>
      </c>
      <c r="K21" s="3">
        <v>98787</v>
      </c>
      <c r="L21" s="14">
        <v>98791</v>
      </c>
      <c r="M21" s="6"/>
      <c r="N21" s="3">
        <f t="shared" si="8"/>
        <v>0.60501644584477132</v>
      </c>
      <c r="P21" s="8">
        <f t="shared" si="7"/>
        <v>59508.812596845863</v>
      </c>
      <c r="Q21" s="8">
        <f t="shared" si="0"/>
        <v>1536911.4741828328</v>
      </c>
      <c r="R21" s="8">
        <f t="shared" si="0"/>
        <v>30750639.734603792</v>
      </c>
      <c r="S21">
        <f t="shared" si="1"/>
        <v>35.243676456976971</v>
      </c>
      <c r="T21">
        <f t="shared" si="2"/>
        <v>14744.400727443002</v>
      </c>
      <c r="U21">
        <f t="shared" si="2"/>
        <v>641261.77317495516</v>
      </c>
      <c r="W21">
        <f t="shared" si="3"/>
        <v>59770.179701450805</v>
      </c>
      <c r="X21">
        <f t="shared" si="4"/>
        <v>1666682.3590592318</v>
      </c>
      <c r="Y21">
        <f t="shared" si="4"/>
        <v>36741856.434727289</v>
      </c>
      <c r="Z21">
        <f t="shared" si="5"/>
        <v>15.859654405639636</v>
      </c>
      <c r="AA21">
        <f t="shared" si="6"/>
        <v>11226.033321084837</v>
      </c>
      <c r="AB21">
        <f t="shared" si="6"/>
        <v>596531.20076620497</v>
      </c>
    </row>
    <row r="22" spans="1:28">
      <c r="A22" s="5">
        <v>18</v>
      </c>
      <c r="B22" s="1">
        <v>98091</v>
      </c>
      <c r="C22" s="1">
        <v>98158</v>
      </c>
      <c r="D22" s="1">
        <v>98300</v>
      </c>
      <c r="E22" s="1">
        <v>98360</v>
      </c>
      <c r="F22" s="11">
        <v>98299</v>
      </c>
      <c r="H22" s="3">
        <v>98570</v>
      </c>
      <c r="I22" s="3">
        <v>98659</v>
      </c>
      <c r="J22" s="3">
        <v>98552</v>
      </c>
      <c r="K22" s="3">
        <v>98758</v>
      </c>
      <c r="L22" s="14">
        <v>98764</v>
      </c>
      <c r="M22" s="6"/>
      <c r="N22" s="3">
        <f t="shared" si="8"/>
        <v>0.58739460761628282</v>
      </c>
      <c r="P22" s="8">
        <f t="shared" si="7"/>
        <v>57740.302534072987</v>
      </c>
      <c r="Q22" s="8">
        <f t="shared" si="0"/>
        <v>1477402.6615859868</v>
      </c>
      <c r="R22" s="8">
        <f t="shared" si="0"/>
        <v>29213728.260420963</v>
      </c>
      <c r="S22">
        <f t="shared" si="1"/>
        <v>39.920021876834753</v>
      </c>
      <c r="T22">
        <f t="shared" si="2"/>
        <v>14709.157050986027</v>
      </c>
      <c r="U22">
        <f t="shared" si="2"/>
        <v>626517.37244751211</v>
      </c>
      <c r="W22">
        <f t="shared" si="3"/>
        <v>58013.441026614557</v>
      </c>
      <c r="X22">
        <f t="shared" si="4"/>
        <v>1606912.1793577811</v>
      </c>
      <c r="Y22">
        <f t="shared" si="4"/>
        <v>35075174.075668052</v>
      </c>
      <c r="Z22">
        <f t="shared" si="5"/>
        <v>15.968008750733903</v>
      </c>
      <c r="AA22">
        <f t="shared" si="6"/>
        <v>11210.173666679199</v>
      </c>
      <c r="AB22">
        <f t="shared" si="6"/>
        <v>585305.16744512005</v>
      </c>
    </row>
    <row r="23" spans="1:28">
      <c r="A23" s="5">
        <v>19</v>
      </c>
      <c r="B23" s="1">
        <v>98004</v>
      </c>
      <c r="C23" s="1">
        <v>98084</v>
      </c>
      <c r="D23" s="1">
        <v>98231</v>
      </c>
      <c r="E23" s="1">
        <v>98295</v>
      </c>
      <c r="F23" s="11">
        <v>98229</v>
      </c>
      <c r="H23" s="3">
        <v>98535</v>
      </c>
      <c r="I23" s="3">
        <v>98629</v>
      </c>
      <c r="J23" s="3">
        <v>98524</v>
      </c>
      <c r="K23" s="3">
        <v>98727</v>
      </c>
      <c r="L23" s="14">
        <v>98736</v>
      </c>
      <c r="M23" s="6"/>
      <c r="N23" s="3">
        <f t="shared" si="8"/>
        <v>0.57028602681192508</v>
      </c>
      <c r="P23" s="8">
        <f t="shared" si="7"/>
        <v>56018.626127708587</v>
      </c>
      <c r="Q23" s="8">
        <f t="shared" si="0"/>
        <v>1419662.3590519137</v>
      </c>
      <c r="R23" s="8">
        <f t="shared" si="0"/>
        <v>27736325.59883498</v>
      </c>
      <c r="S23">
        <f t="shared" si="1"/>
        <v>43.740384580720473</v>
      </c>
      <c r="T23">
        <f t="shared" si="2"/>
        <v>14669.237029109192</v>
      </c>
      <c r="U23">
        <f t="shared" si="2"/>
        <v>611808.21539652615</v>
      </c>
      <c r="W23">
        <f t="shared" si="3"/>
        <v>56307.761143302232</v>
      </c>
      <c r="X23">
        <f t="shared" si="4"/>
        <v>1548898.7383311666</v>
      </c>
      <c r="Y23">
        <f t="shared" si="4"/>
        <v>33468261.89631027</v>
      </c>
      <c r="Z23">
        <f t="shared" si="5"/>
        <v>16.610272625590053</v>
      </c>
      <c r="AA23">
        <f t="shared" si="6"/>
        <v>11194.205657928464</v>
      </c>
      <c r="AB23">
        <f t="shared" si="6"/>
        <v>574094.99377844098</v>
      </c>
    </row>
    <row r="24" spans="1:28">
      <c r="A24" s="5">
        <v>20</v>
      </c>
      <c r="B24" s="1">
        <v>97904</v>
      </c>
      <c r="C24" s="1">
        <v>98001</v>
      </c>
      <c r="D24" s="1">
        <v>98153</v>
      </c>
      <c r="E24" s="1">
        <v>98220</v>
      </c>
      <c r="F24" s="11">
        <v>98150</v>
      </c>
      <c r="H24" s="3">
        <v>98496</v>
      </c>
      <c r="I24" s="3">
        <v>98597</v>
      </c>
      <c r="J24" s="3">
        <v>98494</v>
      </c>
      <c r="K24" s="3">
        <v>98693</v>
      </c>
      <c r="L24" s="14">
        <v>98706</v>
      </c>
      <c r="M24" s="6"/>
      <c r="N24" s="3">
        <f t="shared" si="8"/>
        <v>0.55367575418633508</v>
      </c>
      <c r="P24" s="8">
        <f t="shared" si="7"/>
        <v>54343.27527338879</v>
      </c>
      <c r="Q24" s="8">
        <f t="shared" si="0"/>
        <v>1363643.7329242053</v>
      </c>
      <c r="R24" s="8">
        <f t="shared" si="0"/>
        <v>26316663.239783064</v>
      </c>
      <c r="S24">
        <f t="shared" si="1"/>
        <v>47.304336279997564</v>
      </c>
      <c r="T24">
        <f t="shared" si="2"/>
        <v>14625.496644528472</v>
      </c>
      <c r="U24">
        <f t="shared" si="2"/>
        <v>597138.97836741689</v>
      </c>
      <c r="W24">
        <f t="shared" si="3"/>
        <v>54651.118992716387</v>
      </c>
      <c r="X24">
        <f t="shared" si="4"/>
        <v>1492590.977187864</v>
      </c>
      <c r="Y24">
        <f t="shared" si="4"/>
        <v>31919363.157979101</v>
      </c>
      <c r="Z24">
        <f t="shared" si="5"/>
        <v>16.664027553180958</v>
      </c>
      <c r="AA24">
        <f t="shared" si="6"/>
        <v>11177.595385302873</v>
      </c>
      <c r="AB24">
        <f t="shared" si="6"/>
        <v>562900.78812051238</v>
      </c>
    </row>
    <row r="25" spans="1:28">
      <c r="A25" s="5">
        <v>21</v>
      </c>
      <c r="B25" s="1">
        <v>97794</v>
      </c>
      <c r="C25" s="1">
        <v>97909</v>
      </c>
      <c r="D25" s="1">
        <v>98068</v>
      </c>
      <c r="E25" s="1">
        <v>98137</v>
      </c>
      <c r="F25" s="11">
        <v>98062</v>
      </c>
      <c r="H25" s="3">
        <v>98454</v>
      </c>
      <c r="I25" s="3">
        <v>98563</v>
      </c>
      <c r="J25" s="3">
        <v>98462</v>
      </c>
      <c r="K25" s="3">
        <v>98658</v>
      </c>
      <c r="L25" s="14">
        <v>98675</v>
      </c>
      <c r="M25" s="6"/>
      <c r="N25" s="3">
        <f t="shared" si="8"/>
        <v>0.53754927590906321</v>
      </c>
      <c r="P25" s="8">
        <f t="shared" si="7"/>
        <v>52713.157094194554</v>
      </c>
      <c r="Q25" s="8">
        <f t="shared" si="0"/>
        <v>1309300.4576508163</v>
      </c>
      <c r="R25" s="8">
        <f t="shared" si="0"/>
        <v>24953019.506858859</v>
      </c>
      <c r="S25">
        <f t="shared" si="1"/>
        <v>48.014110081197877</v>
      </c>
      <c r="T25">
        <f t="shared" si="2"/>
        <v>14578.192308248474</v>
      </c>
      <c r="U25">
        <f t="shared" si="2"/>
        <v>582513.48172288842</v>
      </c>
      <c r="W25">
        <f t="shared" si="3"/>
        <v>53042.674800326815</v>
      </c>
      <c r="X25">
        <f t="shared" si="4"/>
        <v>1437939.8581951479</v>
      </c>
      <c r="Y25">
        <f t="shared" si="4"/>
        <v>30426772.180791236</v>
      </c>
      <c r="Z25">
        <f t="shared" si="5"/>
        <v>16.178667527360155</v>
      </c>
      <c r="AA25">
        <f t="shared" si="6"/>
        <v>11160.931357749692</v>
      </c>
      <c r="AB25">
        <f t="shared" si="6"/>
        <v>551723.1927352096</v>
      </c>
    </row>
    <row r="26" spans="1:28">
      <c r="A26" s="5">
        <v>22</v>
      </c>
      <c r="B26" s="1">
        <v>97679</v>
      </c>
      <c r="C26" s="1">
        <v>97812</v>
      </c>
      <c r="D26" s="1">
        <v>97978</v>
      </c>
      <c r="E26" s="1">
        <v>98048</v>
      </c>
      <c r="F26" s="11">
        <v>97970</v>
      </c>
      <c r="H26" s="3">
        <v>98411</v>
      </c>
      <c r="I26" s="3">
        <v>98527</v>
      </c>
      <c r="J26" s="3">
        <v>98428</v>
      </c>
      <c r="K26" s="3">
        <v>98623</v>
      </c>
      <c r="L26" s="14">
        <v>98644</v>
      </c>
      <c r="M26" s="6"/>
      <c r="N26" s="3">
        <f t="shared" si="8"/>
        <v>0.52189250088258565</v>
      </c>
      <c r="P26" s="8">
        <f t="shared" si="7"/>
        <v>51129.808311466913</v>
      </c>
      <c r="Q26" s="8">
        <f t="shared" si="0"/>
        <v>1256587.3005566215</v>
      </c>
      <c r="R26" s="8">
        <f t="shared" si="0"/>
        <v>23643719.049208041</v>
      </c>
      <c r="S26">
        <f t="shared" si="1"/>
        <v>47.629024352391312</v>
      </c>
      <c r="T26">
        <f t="shared" si="2"/>
        <v>14530.178198167274</v>
      </c>
      <c r="U26">
        <f t="shared" si="2"/>
        <v>567935.28941464005</v>
      </c>
      <c r="W26">
        <f t="shared" si="3"/>
        <v>51481.563857061781</v>
      </c>
      <c r="X26">
        <f t="shared" si="4"/>
        <v>1384897.1833948209</v>
      </c>
      <c r="Y26">
        <f t="shared" si="4"/>
        <v>28988832.322596092</v>
      </c>
      <c r="Z26">
        <f t="shared" si="5"/>
        <v>15.707444201320538</v>
      </c>
      <c r="AA26">
        <f t="shared" si="6"/>
        <v>11144.752690222333</v>
      </c>
      <c r="AB26">
        <f t="shared" si="6"/>
        <v>540562.26137745974</v>
      </c>
    </row>
    <row r="27" spans="1:28">
      <c r="A27" s="5">
        <v>23</v>
      </c>
      <c r="B27" s="1">
        <v>97562</v>
      </c>
      <c r="C27" s="1">
        <v>97709</v>
      </c>
      <c r="D27" s="1">
        <v>97885</v>
      </c>
      <c r="E27" s="1">
        <v>97954</v>
      </c>
      <c r="F27" s="11">
        <v>97876</v>
      </c>
      <c r="H27" s="3">
        <v>98370</v>
      </c>
      <c r="I27" s="3">
        <v>98489</v>
      </c>
      <c r="J27" s="3">
        <v>98392</v>
      </c>
      <c r="K27" s="3">
        <v>98588</v>
      </c>
      <c r="L27" s="14">
        <v>98613</v>
      </c>
      <c r="M27" s="6"/>
      <c r="N27" s="3">
        <f t="shared" si="8"/>
        <v>0.50669174842969478</v>
      </c>
      <c r="P27" s="8">
        <f t="shared" si="7"/>
        <v>49592.961569304804</v>
      </c>
      <c r="Q27" s="8">
        <f t="shared" si="0"/>
        <v>1205457.4922451545</v>
      </c>
      <c r="R27" s="8">
        <f t="shared" si="0"/>
        <v>22387131.748651426</v>
      </c>
      <c r="S27">
        <f t="shared" si="1"/>
        <v>47.71757242493242</v>
      </c>
      <c r="T27">
        <f t="shared" si="2"/>
        <v>14482.549173814883</v>
      </c>
      <c r="U27">
        <f t="shared" si="2"/>
        <v>553405.11121647269</v>
      </c>
      <c r="W27">
        <f t="shared" si="3"/>
        <v>49966.393387897493</v>
      </c>
      <c r="X27">
        <f t="shared" si="4"/>
        <v>1333415.6195377591</v>
      </c>
      <c r="Y27">
        <f t="shared" si="4"/>
        <v>27603935.139201272</v>
      </c>
      <c r="Z27">
        <f t="shared" si="5"/>
        <v>15.249945826524794</v>
      </c>
      <c r="AA27">
        <f t="shared" si="6"/>
        <v>11129.045246021013</v>
      </c>
      <c r="AB27">
        <f t="shared" si="6"/>
        <v>529417.50868723728</v>
      </c>
    </row>
    <row r="28" spans="1:28">
      <c r="A28" s="5">
        <v>24</v>
      </c>
      <c r="B28" s="1">
        <v>97443</v>
      </c>
      <c r="C28" s="1">
        <v>97601</v>
      </c>
      <c r="D28" s="1">
        <v>97790</v>
      </c>
      <c r="E28" s="1">
        <v>97854</v>
      </c>
      <c r="F28" s="11">
        <v>97779</v>
      </c>
      <c r="H28" s="3">
        <v>98330</v>
      </c>
      <c r="I28" s="3">
        <v>98448</v>
      </c>
      <c r="J28" s="3">
        <v>98354</v>
      </c>
      <c r="K28" s="3">
        <v>98554</v>
      </c>
      <c r="L28" s="14">
        <v>98582</v>
      </c>
      <c r="M28" s="6"/>
      <c r="N28" s="3">
        <f t="shared" si="8"/>
        <v>0.49193373633950949</v>
      </c>
      <c r="P28" s="8">
        <f t="shared" si="7"/>
        <v>48100.788805540898</v>
      </c>
      <c r="Q28" s="8">
        <f t="shared" si="0"/>
        <v>1155864.5306758494</v>
      </c>
      <c r="R28" s="8">
        <f t="shared" si="0"/>
        <v>21181674.256406274</v>
      </c>
      <c r="S28">
        <f t="shared" si="1"/>
        <v>47.760556926165968</v>
      </c>
      <c r="T28">
        <f t="shared" si="2"/>
        <v>14434.831601389951</v>
      </c>
      <c r="U28">
        <f t="shared" si="2"/>
        <v>538922.56204265764</v>
      </c>
      <c r="W28">
        <f t="shared" si="3"/>
        <v>48495.811595821528</v>
      </c>
      <c r="X28">
        <f t="shared" si="4"/>
        <v>1283449.2261498617</v>
      </c>
      <c r="Y28">
        <f t="shared" si="4"/>
        <v>26270519.519663513</v>
      </c>
      <c r="Z28">
        <f t="shared" si="5"/>
        <v>15.28337821637311</v>
      </c>
      <c r="AA28">
        <f t="shared" si="6"/>
        <v>11113.795300194488</v>
      </c>
      <c r="AB28">
        <f t="shared" si="6"/>
        <v>518288.46344121639</v>
      </c>
    </row>
    <row r="29" spans="1:28">
      <c r="A29" s="5">
        <v>25</v>
      </c>
      <c r="B29" s="1">
        <v>97320</v>
      </c>
      <c r="C29" s="1">
        <v>97487</v>
      </c>
      <c r="D29" s="1">
        <v>97691</v>
      </c>
      <c r="E29" s="1">
        <v>97749</v>
      </c>
      <c r="F29" s="11">
        <v>97679</v>
      </c>
      <c r="H29" s="3">
        <v>98291</v>
      </c>
      <c r="I29" s="3">
        <v>98406</v>
      </c>
      <c r="J29" s="3">
        <v>98314</v>
      </c>
      <c r="K29" s="3">
        <v>98520</v>
      </c>
      <c r="L29" s="14">
        <v>98550</v>
      </c>
      <c r="M29" s="6"/>
      <c r="N29" s="3">
        <f t="shared" si="8"/>
        <v>0.4776055692616597</v>
      </c>
      <c r="P29" s="8">
        <f t="shared" si="7"/>
        <v>46652.034399909659</v>
      </c>
      <c r="Q29" s="8">
        <f t="shared" si="0"/>
        <v>1107763.7418703085</v>
      </c>
      <c r="R29" s="8">
        <f t="shared" si="0"/>
        <v>20025809.725730423</v>
      </c>
      <c r="S29">
        <f t="shared" si="1"/>
        <v>50.079030563358494</v>
      </c>
      <c r="T29">
        <f t="shared" si="2"/>
        <v>14387.071044463786</v>
      </c>
      <c r="U29">
        <f t="shared" si="2"/>
        <v>524487.73044126795</v>
      </c>
      <c r="W29">
        <f t="shared" si="3"/>
        <v>47068.028850736562</v>
      </c>
      <c r="X29">
        <f t="shared" si="4"/>
        <v>1234953.4145540404</v>
      </c>
      <c r="Y29">
        <f t="shared" si="4"/>
        <v>24987070.293513648</v>
      </c>
      <c r="Z29">
        <f t="shared" si="5"/>
        <v>16.22931546034766</v>
      </c>
      <c r="AA29">
        <f t="shared" si="6"/>
        <v>11098.511921978114</v>
      </c>
      <c r="AB29">
        <f t="shared" si="6"/>
        <v>507174.66814102198</v>
      </c>
    </row>
    <row r="30" spans="1:28">
      <c r="A30" s="5">
        <v>26</v>
      </c>
      <c r="B30" s="1">
        <v>97189</v>
      </c>
      <c r="C30" s="1">
        <v>97362</v>
      </c>
      <c r="D30" s="1">
        <v>97585</v>
      </c>
      <c r="E30" s="1">
        <v>97637</v>
      </c>
      <c r="F30" s="11">
        <v>97571</v>
      </c>
      <c r="H30" s="3">
        <v>98250</v>
      </c>
      <c r="I30" s="3">
        <v>98359</v>
      </c>
      <c r="J30" s="3">
        <v>98270</v>
      </c>
      <c r="K30" s="3">
        <v>98485</v>
      </c>
      <c r="L30" s="14">
        <v>98515</v>
      </c>
      <c r="M30" s="6"/>
      <c r="N30" s="3">
        <f t="shared" si="8"/>
        <v>0.46369472743850459</v>
      </c>
      <c r="P30" s="8">
        <f t="shared" si="7"/>
        <v>45243.158250902328</v>
      </c>
      <c r="Q30" s="8">
        <f t="shared" si="0"/>
        <v>1061111.7074703989</v>
      </c>
      <c r="R30" s="8">
        <f t="shared" si="0"/>
        <v>18918045.983860113</v>
      </c>
      <c r="S30">
        <f t="shared" si="1"/>
        <v>52.672119524568004</v>
      </c>
      <c r="T30">
        <f t="shared" si="2"/>
        <v>14336.992013900426</v>
      </c>
      <c r="U30">
        <f t="shared" si="2"/>
        <v>510100.65939680423</v>
      </c>
      <c r="W30">
        <f t="shared" si="3"/>
        <v>45680.886073604277</v>
      </c>
      <c r="X30">
        <f t="shared" si="4"/>
        <v>1187885.3857033041</v>
      </c>
      <c r="Y30">
        <f t="shared" si="4"/>
        <v>23752116.878959611</v>
      </c>
      <c r="Z30">
        <f t="shared" si="5"/>
        <v>17.557373174856</v>
      </c>
      <c r="AA30">
        <f t="shared" si="6"/>
        <v>11082.282606517767</v>
      </c>
      <c r="AB30">
        <f t="shared" si="6"/>
        <v>496076.15621904389</v>
      </c>
    </row>
    <row r="31" spans="1:28">
      <c r="A31" s="5">
        <v>27</v>
      </c>
      <c r="B31" s="1">
        <v>97046</v>
      </c>
      <c r="C31" s="1">
        <v>97226</v>
      </c>
      <c r="D31" s="1">
        <v>97468</v>
      </c>
      <c r="E31" s="1">
        <v>97518</v>
      </c>
      <c r="F31" s="11">
        <v>97454</v>
      </c>
      <c r="H31" s="3">
        <v>98205</v>
      </c>
      <c r="I31" s="3">
        <v>98309</v>
      </c>
      <c r="J31" s="3">
        <v>98222</v>
      </c>
      <c r="K31" s="3">
        <v>98447</v>
      </c>
      <c r="L31" s="14">
        <v>98476</v>
      </c>
      <c r="M31" s="6"/>
      <c r="N31" s="3">
        <f t="shared" si="8"/>
        <v>0.45018905576553847</v>
      </c>
      <c r="P31" s="8">
        <f t="shared" si="7"/>
        <v>43872.724240574789</v>
      </c>
      <c r="Q31" s="8">
        <f t="shared" si="0"/>
        <v>1015868.5492194968</v>
      </c>
      <c r="R31" s="8">
        <f t="shared" si="0"/>
        <v>17856934.276389711</v>
      </c>
      <c r="S31">
        <f t="shared" si="1"/>
        <v>55.945824405814491</v>
      </c>
      <c r="T31">
        <f t="shared" si="2"/>
        <v>14284.319894375856</v>
      </c>
      <c r="U31">
        <f t="shared" si="2"/>
        <v>495763.6673829038</v>
      </c>
      <c r="W31">
        <f t="shared" si="3"/>
        <v>44332.817455567165</v>
      </c>
      <c r="X31">
        <f t="shared" si="4"/>
        <v>1142204.4996296996</v>
      </c>
      <c r="Y31">
        <f t="shared" si="4"/>
        <v>22564231.493256304</v>
      </c>
      <c r="Z31">
        <f t="shared" si="5"/>
        <v>19.668453892669156</v>
      </c>
      <c r="AA31">
        <f t="shared" si="6"/>
        <v>11064.725233342911</v>
      </c>
      <c r="AB31">
        <f t="shared" si="6"/>
        <v>484993.87361252611</v>
      </c>
    </row>
    <row r="32" spans="1:28">
      <c r="A32" s="5">
        <v>28</v>
      </c>
      <c r="B32" s="1">
        <v>96890</v>
      </c>
      <c r="C32" s="1">
        <v>97078</v>
      </c>
      <c r="D32" s="1">
        <v>97338</v>
      </c>
      <c r="E32" s="1">
        <v>97393</v>
      </c>
      <c r="F32" s="11">
        <v>97326</v>
      </c>
      <c r="H32" s="3">
        <v>98155</v>
      </c>
      <c r="I32" s="3">
        <v>98255</v>
      </c>
      <c r="J32" s="3">
        <v>98168</v>
      </c>
      <c r="K32" s="3">
        <v>98406</v>
      </c>
      <c r="L32" s="14">
        <v>98431</v>
      </c>
      <c r="M32" s="6"/>
      <c r="N32" s="3">
        <f t="shared" si="8"/>
        <v>0.43707675317042571</v>
      </c>
      <c r="P32" s="8">
        <f t="shared" si="7"/>
        <v>42538.932079064856</v>
      </c>
      <c r="Q32" s="8">
        <f t="shared" si="0"/>
        <v>971995.82497892203</v>
      </c>
      <c r="R32" s="8">
        <f t="shared" si="0"/>
        <v>16841065.727170218</v>
      </c>
      <c r="S32">
        <f t="shared" si="1"/>
        <v>60.681529809097938</v>
      </c>
      <c r="T32">
        <f t="shared" si="2"/>
        <v>14228.374069970045</v>
      </c>
      <c r="U32">
        <f t="shared" si="2"/>
        <v>481479.347488528</v>
      </c>
      <c r="W32">
        <f t="shared" si="3"/>
        <v>43021.901891318172</v>
      </c>
      <c r="X32">
        <f t="shared" si="4"/>
        <v>1097871.6821741327</v>
      </c>
      <c r="Y32">
        <f t="shared" si="4"/>
        <v>21422026.993626606</v>
      </c>
      <c r="Z32">
        <f t="shared" si="5"/>
        <v>22.066010839671979</v>
      </c>
      <c r="AA32">
        <f t="shared" si="6"/>
        <v>11045.056779450242</v>
      </c>
      <c r="AB32">
        <f t="shared" si="6"/>
        <v>473929.14837918326</v>
      </c>
    </row>
    <row r="33" spans="1:28">
      <c r="A33" s="5">
        <v>29</v>
      </c>
      <c r="B33" s="1">
        <v>96717</v>
      </c>
      <c r="C33" s="1">
        <v>96914</v>
      </c>
      <c r="D33" s="1">
        <v>97193</v>
      </c>
      <c r="E33" s="1">
        <v>97260</v>
      </c>
      <c r="F33" s="11">
        <v>97183</v>
      </c>
      <c r="H33" s="3">
        <v>98098</v>
      </c>
      <c r="I33" s="3">
        <v>98196</v>
      </c>
      <c r="J33" s="3">
        <v>98109</v>
      </c>
      <c r="K33" s="3">
        <v>98359</v>
      </c>
      <c r="L33" s="14">
        <v>98379</v>
      </c>
      <c r="M33" s="6"/>
      <c r="N33" s="3">
        <f t="shared" si="8"/>
        <v>0.42434636230138417</v>
      </c>
      <c r="P33" s="8">
        <f t="shared" si="7"/>
        <v>41239.25252753542</v>
      </c>
      <c r="Q33" s="8">
        <f t="shared" si="0"/>
        <v>929456.89289985714</v>
      </c>
      <c r="R33" s="8">
        <f t="shared" si="0"/>
        <v>15869069.902191291</v>
      </c>
      <c r="S33">
        <f t="shared" si="1"/>
        <v>65.505894763029204</v>
      </c>
      <c r="T33">
        <f t="shared" si="2"/>
        <v>14167.692540160946</v>
      </c>
      <c r="U33">
        <f t="shared" si="2"/>
        <v>467250.9734185579</v>
      </c>
      <c r="W33">
        <f t="shared" si="3"/>
        <v>41746.770776847872</v>
      </c>
      <c r="X33">
        <f t="shared" si="4"/>
        <v>1054849.7802828148</v>
      </c>
      <c r="Y33">
        <f t="shared" si="4"/>
        <v>20324155.311452471</v>
      </c>
      <c r="Z33">
        <f t="shared" si="5"/>
        <v>24.719205570954419</v>
      </c>
      <c r="AA33">
        <f t="shared" si="6"/>
        <v>11022.990768610569</v>
      </c>
      <c r="AB33">
        <f t="shared" si="6"/>
        <v>462884.09159973299</v>
      </c>
    </row>
    <row r="34" spans="1:28">
      <c r="A34" s="5">
        <v>30</v>
      </c>
      <c r="B34" s="1">
        <v>96523</v>
      </c>
      <c r="C34" s="1">
        <v>96730</v>
      </c>
      <c r="D34" s="1">
        <v>97031</v>
      </c>
      <c r="E34" s="1">
        <v>97115</v>
      </c>
      <c r="F34" s="11">
        <v>97024</v>
      </c>
      <c r="H34" s="3">
        <v>98032</v>
      </c>
      <c r="I34" s="3">
        <v>98131</v>
      </c>
      <c r="J34" s="3">
        <v>98043</v>
      </c>
      <c r="K34" s="3">
        <v>98307</v>
      </c>
      <c r="L34" s="14">
        <v>98319</v>
      </c>
      <c r="M34" s="6"/>
      <c r="N34" s="3">
        <f t="shared" si="8"/>
        <v>0.41198675951590696</v>
      </c>
      <c r="P34" s="8">
        <f t="shared" si="7"/>
        <v>39972.603355271356</v>
      </c>
      <c r="Q34" s="8">
        <f t="shared" si="0"/>
        <v>888217.64037232171</v>
      </c>
      <c r="R34" s="8">
        <f t="shared" si="0"/>
        <v>14939613.009291433</v>
      </c>
      <c r="S34">
        <f t="shared" si="1"/>
        <v>71.597698983832387</v>
      </c>
      <c r="T34">
        <f t="shared" si="2"/>
        <v>14102.186645397915</v>
      </c>
      <c r="U34">
        <f t="shared" si="2"/>
        <v>453083.28087839694</v>
      </c>
      <c r="W34">
        <f t="shared" si="3"/>
        <v>40506.126208844456</v>
      </c>
      <c r="X34">
        <f t="shared" si="4"/>
        <v>1013103.0095059668</v>
      </c>
      <c r="Y34">
        <f t="shared" si="4"/>
        <v>19269305.531169657</v>
      </c>
      <c r="Z34">
        <f t="shared" si="5"/>
        <v>27.199125870953083</v>
      </c>
      <c r="AA34">
        <f t="shared" si="6"/>
        <v>10998.271563039614</v>
      </c>
      <c r="AB34">
        <f t="shared" si="6"/>
        <v>451861.10083112237</v>
      </c>
    </row>
    <row r="35" spans="1:28">
      <c r="A35" s="5">
        <v>31</v>
      </c>
      <c r="B35" s="1">
        <v>96302</v>
      </c>
      <c r="C35" s="1">
        <v>96522</v>
      </c>
      <c r="D35" s="1">
        <v>96848</v>
      </c>
      <c r="E35" s="1">
        <v>96953</v>
      </c>
      <c r="F35" s="11">
        <v>96845</v>
      </c>
      <c r="H35" s="3">
        <v>97955</v>
      </c>
      <c r="I35" s="3">
        <v>98056</v>
      </c>
      <c r="J35" s="3">
        <v>97968</v>
      </c>
      <c r="K35" s="3">
        <v>98247</v>
      </c>
      <c r="L35" s="14">
        <v>98251</v>
      </c>
      <c r="M35" s="6"/>
      <c r="N35" s="3">
        <f t="shared" si="8"/>
        <v>0.39998714516107475</v>
      </c>
      <c r="P35" s="8">
        <f t="shared" si="7"/>
        <v>38736.755073124281</v>
      </c>
      <c r="Q35" s="8">
        <f t="shared" si="0"/>
        <v>848245.03701705043</v>
      </c>
      <c r="R35" s="8">
        <f t="shared" si="0"/>
        <v>14051395.368919112</v>
      </c>
      <c r="S35">
        <f t="shared" si="1"/>
        <v>76.890732759119231</v>
      </c>
      <c r="T35">
        <f t="shared" si="2"/>
        <v>14030.588946414084</v>
      </c>
      <c r="U35">
        <f t="shared" si="2"/>
        <v>438981.09423299902</v>
      </c>
      <c r="W35">
        <f t="shared" si="3"/>
        <v>39299.136999220755</v>
      </c>
      <c r="X35">
        <f t="shared" si="4"/>
        <v>972596.8832971222</v>
      </c>
      <c r="Y35">
        <f t="shared" si="4"/>
        <v>18256202.521663692</v>
      </c>
      <c r="Z35">
        <f t="shared" si="5"/>
        <v>30.290288662683331</v>
      </c>
      <c r="AA35">
        <f t="shared" si="6"/>
        <v>10971.072437168661</v>
      </c>
      <c r="AB35">
        <f t="shared" si="6"/>
        <v>440862.82926808274</v>
      </c>
    </row>
    <row r="36" spans="1:28">
      <c r="A36" s="5">
        <v>32</v>
      </c>
      <c r="B36" s="1">
        <v>96047</v>
      </c>
      <c r="C36" s="1">
        <v>96282</v>
      </c>
      <c r="D36" s="1">
        <v>96641</v>
      </c>
      <c r="E36" s="1">
        <v>96768</v>
      </c>
      <c r="F36" s="11">
        <v>96647</v>
      </c>
      <c r="H36" s="3">
        <v>97864</v>
      </c>
      <c r="I36" s="3">
        <v>97970</v>
      </c>
      <c r="J36" s="3">
        <v>97884</v>
      </c>
      <c r="K36" s="3">
        <v>98179</v>
      </c>
      <c r="L36" s="14">
        <v>98173</v>
      </c>
      <c r="M36" s="6"/>
      <c r="N36" s="3">
        <f t="shared" si="8"/>
        <v>0.3883370341369658</v>
      </c>
      <c r="P36" s="8">
        <f t="shared" si="7"/>
        <v>37531.609338235336</v>
      </c>
      <c r="Q36" s="8">
        <f t="shared" si="0"/>
        <v>809508.28194392612</v>
      </c>
      <c r="R36" s="8">
        <f t="shared" si="0"/>
        <v>13203150.331902059</v>
      </c>
      <c r="S36">
        <f t="shared" si="1"/>
        <v>82.568748034947092</v>
      </c>
      <c r="T36">
        <f t="shared" si="2"/>
        <v>13953.698213654965</v>
      </c>
      <c r="U36">
        <f t="shared" si="2"/>
        <v>424950.50528658496</v>
      </c>
      <c r="W36">
        <f t="shared" si="3"/>
        <v>38124.21165232834</v>
      </c>
      <c r="X36">
        <f t="shared" si="4"/>
        <v>933297.74629790138</v>
      </c>
      <c r="Y36">
        <f t="shared" si="4"/>
        <v>17283605.638366569</v>
      </c>
      <c r="Z36">
        <f t="shared" si="5"/>
        <v>33.178309712672807</v>
      </c>
      <c r="AA36">
        <f t="shared" si="6"/>
        <v>10940.782148505978</v>
      </c>
      <c r="AB36">
        <f t="shared" si="6"/>
        <v>429891.75683091418</v>
      </c>
    </row>
    <row r="37" spans="1:28">
      <c r="A37" s="5">
        <v>33</v>
      </c>
      <c r="B37" s="1">
        <v>95752</v>
      </c>
      <c r="C37" s="1">
        <v>96006</v>
      </c>
      <c r="D37" s="1">
        <v>96410</v>
      </c>
      <c r="E37" s="1">
        <v>96556</v>
      </c>
      <c r="F37" s="11">
        <v>96428</v>
      </c>
      <c r="H37" s="3">
        <v>97757</v>
      </c>
      <c r="I37" s="3">
        <v>97870</v>
      </c>
      <c r="J37" s="3">
        <v>97789</v>
      </c>
      <c r="K37" s="3">
        <v>98100</v>
      </c>
      <c r="L37" s="14">
        <v>98085</v>
      </c>
      <c r="M37" s="6"/>
      <c r="N37" s="3">
        <f t="shared" si="8"/>
        <v>0.37702624673491825</v>
      </c>
      <c r="P37" s="8">
        <f t="shared" si="7"/>
        <v>36355.886920154699</v>
      </c>
      <c r="Q37" s="8">
        <f t="shared" si="0"/>
        <v>771976.67260569078</v>
      </c>
      <c r="R37" s="8">
        <f t="shared" si="0"/>
        <v>12393642.049958134</v>
      </c>
      <c r="S37">
        <f t="shared" si="1"/>
        <v>88.948910637461296</v>
      </c>
      <c r="T37">
        <f t="shared" si="2"/>
        <v>13871.129465620017</v>
      </c>
      <c r="U37">
        <f t="shared" si="2"/>
        <v>410996.80707292998</v>
      </c>
      <c r="W37">
        <f t="shared" si="3"/>
        <v>36980.619410994455</v>
      </c>
      <c r="X37">
        <f t="shared" si="4"/>
        <v>895173.53464557312</v>
      </c>
      <c r="Y37">
        <f t="shared" si="4"/>
        <v>16350307.892068679</v>
      </c>
      <c r="Z37">
        <f t="shared" si="5"/>
        <v>35.872400174778633</v>
      </c>
      <c r="AA37">
        <f t="shared" si="6"/>
        <v>10907.603838793306</v>
      </c>
      <c r="AB37">
        <f t="shared" si="6"/>
        <v>418950.97468240815</v>
      </c>
    </row>
    <row r="38" spans="1:28">
      <c r="A38" s="5">
        <v>34</v>
      </c>
      <c r="B38" s="1">
        <v>95414</v>
      </c>
      <c r="C38" s="1">
        <v>95689</v>
      </c>
      <c r="D38" s="1">
        <v>96151</v>
      </c>
      <c r="E38" s="1">
        <v>96313</v>
      </c>
      <c r="F38" s="11">
        <v>96185</v>
      </c>
      <c r="H38" s="3">
        <v>97632</v>
      </c>
      <c r="I38" s="3">
        <v>97753</v>
      </c>
      <c r="J38" s="3">
        <v>97683</v>
      </c>
      <c r="K38" s="3">
        <v>98010</v>
      </c>
      <c r="L38" s="14">
        <v>97987</v>
      </c>
      <c r="M38" s="6"/>
      <c r="N38" s="3">
        <f t="shared" si="8"/>
        <v>0.3660448997426391</v>
      </c>
      <c r="P38" s="8">
        <f t="shared" si="7"/>
        <v>35208.028681745738</v>
      </c>
      <c r="Q38" s="8">
        <f t="shared" si="0"/>
        <v>735620.78568553622</v>
      </c>
      <c r="R38" s="8">
        <f t="shared" si="0"/>
        <v>11621665.377352444</v>
      </c>
      <c r="S38">
        <f t="shared" si="1"/>
        <v>97.375050999498157</v>
      </c>
      <c r="T38">
        <f t="shared" si="2"/>
        <v>13782.180554982557</v>
      </c>
      <c r="U38">
        <f t="shared" si="2"/>
        <v>397125.67760731</v>
      </c>
      <c r="W38">
        <f t="shared" si="3"/>
        <v>35867.641591081978</v>
      </c>
      <c r="X38">
        <f t="shared" si="4"/>
        <v>858192.91523457889</v>
      </c>
      <c r="Y38">
        <f t="shared" si="4"/>
        <v>15455134.357423102</v>
      </c>
      <c r="Z38">
        <f t="shared" si="5"/>
        <v>39.09217375892262</v>
      </c>
      <c r="AA38">
        <f t="shared" si="6"/>
        <v>10871.731438618528</v>
      </c>
      <c r="AB38">
        <f t="shared" si="6"/>
        <v>408043.3708436148</v>
      </c>
    </row>
    <row r="39" spans="1:28">
      <c r="A39" s="5">
        <v>35</v>
      </c>
      <c r="B39" s="1">
        <v>95029</v>
      </c>
      <c r="C39" s="1">
        <v>95329</v>
      </c>
      <c r="D39" s="1">
        <v>95859</v>
      </c>
      <c r="E39" s="1">
        <v>96034</v>
      </c>
      <c r="F39" s="11">
        <v>95911</v>
      </c>
      <c r="H39" s="3">
        <v>97488</v>
      </c>
      <c r="I39" s="3">
        <v>97620</v>
      </c>
      <c r="J39" s="3">
        <v>97563</v>
      </c>
      <c r="K39" s="3">
        <v>97906</v>
      </c>
      <c r="L39" s="14">
        <v>97877</v>
      </c>
      <c r="M39" s="6"/>
      <c r="N39" s="3">
        <f t="shared" si="8"/>
        <v>0.35538339780838746</v>
      </c>
      <c r="P39" s="8">
        <f t="shared" si="7"/>
        <v>34085.177067200253</v>
      </c>
      <c r="Q39" s="8">
        <f t="shared" si="0"/>
        <v>700412.75700379047</v>
      </c>
      <c r="R39" s="8">
        <f t="shared" si="0"/>
        <v>10886044.591666909</v>
      </c>
      <c r="S39">
        <f t="shared" si="1"/>
        <v>108.34018146779967</v>
      </c>
      <c r="T39">
        <f t="shared" si="2"/>
        <v>13684.80550398306</v>
      </c>
      <c r="U39">
        <f t="shared" si="2"/>
        <v>383343.49705232744</v>
      </c>
      <c r="W39">
        <f t="shared" si="3"/>
        <v>34783.860827291537</v>
      </c>
      <c r="X39">
        <f t="shared" si="4"/>
        <v>822325.2736434968</v>
      </c>
      <c r="Y39">
        <f t="shared" si="4"/>
        <v>14596941.442188526</v>
      </c>
      <c r="Z39">
        <f t="shared" si="5"/>
        <v>43.129053132085858</v>
      </c>
      <c r="AA39">
        <f t="shared" si="6"/>
        <v>10832.639264859605</v>
      </c>
      <c r="AB39">
        <f t="shared" si="6"/>
        <v>397171.6394049963</v>
      </c>
    </row>
    <row r="40" spans="1:28">
      <c r="A40" s="5">
        <v>36</v>
      </c>
      <c r="B40" s="1">
        <v>94597</v>
      </c>
      <c r="C40" s="1">
        <v>94923</v>
      </c>
      <c r="D40" s="1">
        <v>95530</v>
      </c>
      <c r="E40" s="1">
        <v>95715</v>
      </c>
      <c r="F40" s="11">
        <v>95597</v>
      </c>
      <c r="H40" s="3">
        <v>97324</v>
      </c>
      <c r="I40" s="3">
        <v>97468</v>
      </c>
      <c r="J40" s="3">
        <v>97429</v>
      </c>
      <c r="K40" s="3">
        <v>97785</v>
      </c>
      <c r="L40" s="14">
        <v>97752</v>
      </c>
      <c r="M40" s="6"/>
      <c r="N40" s="3">
        <f t="shared" si="8"/>
        <v>0.34503242505668685</v>
      </c>
      <c r="P40" s="8">
        <f t="shared" si="7"/>
        <v>32984.064738144094</v>
      </c>
      <c r="Q40" s="8">
        <f t="shared" si="0"/>
        <v>666327.57993659028</v>
      </c>
      <c r="R40" s="8">
        <f t="shared" si="0"/>
        <v>10185631.834663117</v>
      </c>
      <c r="S40">
        <f t="shared" si="1"/>
        <v>122.93873786000395</v>
      </c>
      <c r="T40">
        <f t="shared" si="2"/>
        <v>13576.46532251526</v>
      </c>
      <c r="U40">
        <f t="shared" si="2"/>
        <v>369658.69154834433</v>
      </c>
      <c r="W40">
        <f t="shared" si="3"/>
        <v>33727.609614141256</v>
      </c>
      <c r="X40">
        <f t="shared" si="4"/>
        <v>787541.41281620518</v>
      </c>
      <c r="Y40">
        <f t="shared" si="4"/>
        <v>13774616.168545032</v>
      </c>
      <c r="Z40">
        <f t="shared" si="5"/>
        <v>47.902559983598273</v>
      </c>
      <c r="AA40">
        <f t="shared" si="6"/>
        <v>10789.510211727518</v>
      </c>
      <c r="AB40">
        <f t="shared" si="6"/>
        <v>386339.00014013669</v>
      </c>
    </row>
    <row r="41" spans="1:28">
      <c r="A41" s="5">
        <v>37</v>
      </c>
      <c r="B41" s="1">
        <v>94117</v>
      </c>
      <c r="C41" s="1">
        <v>94469</v>
      </c>
      <c r="D41" s="1">
        <v>95157</v>
      </c>
      <c r="E41" s="1">
        <v>95351</v>
      </c>
      <c r="F41" s="11">
        <v>95230</v>
      </c>
      <c r="H41" s="3">
        <v>97140</v>
      </c>
      <c r="I41" s="3">
        <v>97295</v>
      </c>
      <c r="J41" s="3">
        <v>97278</v>
      </c>
      <c r="K41" s="3">
        <v>97640</v>
      </c>
      <c r="L41" s="14">
        <v>97609</v>
      </c>
      <c r="M41" s="6"/>
      <c r="N41" s="3">
        <f t="shared" si="8"/>
        <v>0.33498293694823966</v>
      </c>
      <c r="P41" s="8">
        <f t="shared" si="7"/>
        <v>31900.425085580864</v>
      </c>
      <c r="Q41" s="8">
        <f t="shared" si="0"/>
        <v>633343.51519844623</v>
      </c>
      <c r="R41" s="8">
        <f t="shared" si="0"/>
        <v>9519304.2547265254</v>
      </c>
      <c r="S41">
        <f t="shared" si="1"/>
        <v>139.52201936970368</v>
      </c>
      <c r="T41">
        <f t="shared" si="2"/>
        <v>13453.526584655256</v>
      </c>
      <c r="U41">
        <f t="shared" si="2"/>
        <v>356082.22622582904</v>
      </c>
      <c r="W41">
        <f t="shared" si="3"/>
        <v>32697.349492580724</v>
      </c>
      <c r="X41">
        <f t="shared" si="4"/>
        <v>753813.80320206389</v>
      </c>
      <c r="Y41">
        <f t="shared" si="4"/>
        <v>12987074.755728824</v>
      </c>
      <c r="Z41">
        <f t="shared" si="5"/>
        <v>53.011862837439864</v>
      </c>
      <c r="AA41">
        <f t="shared" si="6"/>
        <v>10741.60765174392</v>
      </c>
      <c r="AB41">
        <f t="shared" si="6"/>
        <v>375549.48992840922</v>
      </c>
    </row>
    <row r="42" spans="1:28">
      <c r="A42" s="5">
        <v>38</v>
      </c>
      <c r="B42" s="1">
        <v>93588</v>
      </c>
      <c r="C42" s="1">
        <v>93964</v>
      </c>
      <c r="D42" s="1">
        <v>94737</v>
      </c>
      <c r="E42" s="1">
        <v>94937</v>
      </c>
      <c r="F42" s="11">
        <v>94801</v>
      </c>
      <c r="H42" s="3">
        <v>96935</v>
      </c>
      <c r="I42" s="3">
        <v>97100</v>
      </c>
      <c r="J42" s="3">
        <v>97108</v>
      </c>
      <c r="K42" s="3">
        <v>97469</v>
      </c>
      <c r="L42" s="14">
        <v>97446</v>
      </c>
      <c r="M42" s="6"/>
      <c r="N42" s="3">
        <f t="shared" si="8"/>
        <v>0.3252261523769317</v>
      </c>
      <c r="P42" s="8">
        <f t="shared" si="7"/>
        <v>30831.764471485501</v>
      </c>
      <c r="Q42" s="8">
        <f t="shared" si="0"/>
        <v>601443.09011286509</v>
      </c>
      <c r="R42" s="8">
        <f t="shared" si="0"/>
        <v>8885960.7395280767</v>
      </c>
      <c r="S42">
        <f t="shared" si="1"/>
        <v>156.61375881452244</v>
      </c>
      <c r="T42">
        <f t="shared" si="2"/>
        <v>13314.00456528555</v>
      </c>
      <c r="U42">
        <f t="shared" si="2"/>
        <v>342628.69964117382</v>
      </c>
      <c r="W42">
        <f t="shared" si="3"/>
        <v>31691.987644522487</v>
      </c>
      <c r="X42">
        <f t="shared" si="4"/>
        <v>721116.45370948326</v>
      </c>
      <c r="Y42">
        <f t="shared" si="4"/>
        <v>12233260.952526765</v>
      </c>
      <c r="Z42">
        <f t="shared" si="5"/>
        <v>58.09865246345187</v>
      </c>
      <c r="AA42">
        <f t="shared" si="6"/>
        <v>10688.595788906479</v>
      </c>
      <c r="AB42">
        <f t="shared" si="6"/>
        <v>364807.88227666536</v>
      </c>
    </row>
    <row r="43" spans="1:28">
      <c r="A43" s="5">
        <v>39</v>
      </c>
      <c r="B43" s="1">
        <v>93009</v>
      </c>
      <c r="C43" s="1">
        <v>93405</v>
      </c>
      <c r="D43" s="1">
        <v>94266</v>
      </c>
      <c r="E43" s="1">
        <v>94470</v>
      </c>
      <c r="F43" s="11">
        <v>94305</v>
      </c>
      <c r="H43" s="3">
        <v>96709</v>
      </c>
      <c r="I43" s="3">
        <v>96882</v>
      </c>
      <c r="J43" s="3">
        <v>96917</v>
      </c>
      <c r="K43" s="3">
        <v>97268</v>
      </c>
      <c r="L43" s="14">
        <v>97262</v>
      </c>
      <c r="M43" s="6"/>
      <c r="N43" s="3">
        <f t="shared" si="8"/>
        <v>0.31575354599702105</v>
      </c>
      <c r="P43" s="8">
        <f t="shared" si="7"/>
        <v>29777.138155249071</v>
      </c>
      <c r="Q43" s="8">
        <f t="shared" si="0"/>
        <v>570611.32564137958</v>
      </c>
      <c r="R43" s="8">
        <f t="shared" si="0"/>
        <v>8284517.6494152145</v>
      </c>
      <c r="S43">
        <f t="shared" si="1"/>
        <v>173.20461503720088</v>
      </c>
      <c r="T43">
        <f t="shared" si="2"/>
        <v>13157.390806471029</v>
      </c>
      <c r="U43">
        <f t="shared" si="2"/>
        <v>329314.69507588824</v>
      </c>
      <c r="W43">
        <f t="shared" si="3"/>
        <v>30710.821390762259</v>
      </c>
      <c r="X43">
        <f t="shared" si="4"/>
        <v>689424.46606496058</v>
      </c>
      <c r="Y43">
        <f t="shared" si="4"/>
        <v>11512144.498817282</v>
      </c>
      <c r="Z43">
        <f t="shared" si="5"/>
        <v>63.150709199404211</v>
      </c>
      <c r="AA43">
        <f t="shared" si="6"/>
        <v>10630.497136443028</v>
      </c>
      <c r="AB43">
        <f t="shared" si="6"/>
        <v>354119.28648775886</v>
      </c>
    </row>
    <row r="44" spans="1:28">
      <c r="A44" s="5">
        <v>40</v>
      </c>
      <c r="B44" s="1">
        <v>92376</v>
      </c>
      <c r="C44" s="1">
        <v>92791</v>
      </c>
      <c r="D44" s="1">
        <v>93738</v>
      </c>
      <c r="E44" s="1">
        <v>93940</v>
      </c>
      <c r="F44" s="11">
        <v>93740</v>
      </c>
      <c r="H44" s="3">
        <v>96460</v>
      </c>
      <c r="I44" s="3">
        <v>96640</v>
      </c>
      <c r="J44" s="3">
        <v>96706</v>
      </c>
      <c r="K44" s="3">
        <v>97038</v>
      </c>
      <c r="L44" s="14">
        <v>97056</v>
      </c>
      <c r="M44" s="6"/>
      <c r="N44" s="3">
        <f t="shared" si="8"/>
        <v>0.30655684077380685</v>
      </c>
      <c r="P44" s="8">
        <f t="shared" si="7"/>
        <v>28736.638254136655</v>
      </c>
      <c r="Q44" s="8">
        <f t="shared" si="0"/>
        <v>540834.18748613051</v>
      </c>
      <c r="R44" s="8">
        <f t="shared" si="0"/>
        <v>7713906.3237738358</v>
      </c>
      <c r="S44">
        <f t="shared" si="1"/>
        <v>186.61275647104551</v>
      </c>
      <c r="T44">
        <f t="shared" si="2"/>
        <v>12984.186191433828</v>
      </c>
      <c r="U44">
        <f t="shared" si="2"/>
        <v>316157.30426941725</v>
      </c>
      <c r="W44">
        <f t="shared" si="3"/>
        <v>29753.180738142597</v>
      </c>
      <c r="X44">
        <f t="shared" si="4"/>
        <v>658713.64467419835</v>
      </c>
      <c r="Y44">
        <f t="shared" si="4"/>
        <v>10822720.032752318</v>
      </c>
      <c r="Z44">
        <f t="shared" si="5"/>
        <v>68.75206817354308</v>
      </c>
      <c r="AA44">
        <f t="shared" si="6"/>
        <v>10567.346427243625</v>
      </c>
      <c r="AB44">
        <f t="shared" si="6"/>
        <v>343488.78935131582</v>
      </c>
    </row>
    <row r="45" spans="1:28">
      <c r="A45" s="5">
        <v>41</v>
      </c>
      <c r="B45" s="1">
        <v>91684</v>
      </c>
      <c r="C45" s="1">
        <v>92119</v>
      </c>
      <c r="D45" s="1">
        <v>93151</v>
      </c>
      <c r="E45" s="1">
        <v>93365</v>
      </c>
      <c r="F45" s="11">
        <v>93113</v>
      </c>
      <c r="H45" s="3">
        <v>96189</v>
      </c>
      <c r="I45" s="3">
        <v>96375</v>
      </c>
      <c r="J45" s="3">
        <v>96472</v>
      </c>
      <c r="K45" s="3">
        <v>96783</v>
      </c>
      <c r="L45" s="14">
        <v>96825</v>
      </c>
      <c r="M45" s="6"/>
      <c r="N45" s="3">
        <f t="shared" si="8"/>
        <v>0.29762800075126877</v>
      </c>
      <c r="P45" s="8">
        <f t="shared" si="7"/>
        <v>27713.036033952889</v>
      </c>
      <c r="Q45" s="8">
        <f t="shared" si="0"/>
        <v>512097.54923199414</v>
      </c>
      <c r="R45" s="8">
        <f t="shared" si="0"/>
        <v>7173072.136287706</v>
      </c>
      <c r="S45">
        <f t="shared" si="1"/>
        <v>197.35915001273452</v>
      </c>
      <c r="T45">
        <f t="shared" si="2"/>
        <v>12797.57343496278</v>
      </c>
      <c r="U45">
        <f t="shared" si="2"/>
        <v>303173.11807798338</v>
      </c>
      <c r="W45">
        <f t="shared" si="3"/>
        <v>28817.8311727416</v>
      </c>
      <c r="X45">
        <f t="shared" si="4"/>
        <v>628960.46393605601</v>
      </c>
      <c r="Y45">
        <f t="shared" si="4"/>
        <v>10164006.388078121</v>
      </c>
      <c r="Z45">
        <f t="shared" si="5"/>
        <v>74.262520575802014</v>
      </c>
      <c r="AA45">
        <f t="shared" si="6"/>
        <v>10498.594359070081</v>
      </c>
      <c r="AB45">
        <f t="shared" si="6"/>
        <v>332921.44292407221</v>
      </c>
    </row>
    <row r="46" spans="1:28">
      <c r="A46" s="5">
        <v>42</v>
      </c>
      <c r="B46" s="1">
        <v>90929</v>
      </c>
      <c r="C46" s="1">
        <v>91388</v>
      </c>
      <c r="D46" s="1">
        <v>92499</v>
      </c>
      <c r="E46" s="1">
        <v>92721</v>
      </c>
      <c r="F46" s="11">
        <v>92430</v>
      </c>
      <c r="H46" s="3">
        <v>95897</v>
      </c>
      <c r="I46" s="3">
        <v>96090</v>
      </c>
      <c r="J46" s="3">
        <v>96217</v>
      </c>
      <c r="K46" s="3">
        <v>96506</v>
      </c>
      <c r="L46" s="14">
        <v>96568</v>
      </c>
      <c r="M46" s="6"/>
      <c r="N46" s="3">
        <f t="shared" si="8"/>
        <v>0.28895922403035801</v>
      </c>
      <c r="P46" s="8">
        <f t="shared" si="7"/>
        <v>26708.501077125991</v>
      </c>
      <c r="Q46" s="8">
        <f t="shared" si="0"/>
        <v>484384.5131980413</v>
      </c>
      <c r="R46" s="8">
        <f t="shared" si="0"/>
        <v>6660974.5870557111</v>
      </c>
      <c r="S46">
        <f t="shared" si="1"/>
        <v>205.91851498862405</v>
      </c>
      <c r="T46">
        <f t="shared" si="2"/>
        <v>12600.214284950047</v>
      </c>
      <c r="U46">
        <f t="shared" si="2"/>
        <v>290375.54464302061</v>
      </c>
      <c r="W46">
        <f t="shared" si="3"/>
        <v>27904.214346163611</v>
      </c>
      <c r="X46">
        <f t="shared" si="4"/>
        <v>600142.63276331429</v>
      </c>
      <c r="Y46">
        <f t="shared" si="4"/>
        <v>9535045.9241420683</v>
      </c>
      <c r="Z46">
        <f t="shared" si="5"/>
        <v>79.674193810312303</v>
      </c>
      <c r="AA46">
        <f t="shared" si="6"/>
        <v>10424.331838494278</v>
      </c>
      <c r="AB46">
        <f t="shared" si="6"/>
        <v>322422.84856500209</v>
      </c>
    </row>
    <row r="47" spans="1:28">
      <c r="A47" s="5">
        <v>43</v>
      </c>
      <c r="B47" s="1">
        <v>90105</v>
      </c>
      <c r="C47" s="1">
        <v>90597</v>
      </c>
      <c r="D47" s="1">
        <v>91776</v>
      </c>
      <c r="E47" s="1">
        <v>92012</v>
      </c>
      <c r="F47" s="11">
        <v>91696</v>
      </c>
      <c r="H47" s="3">
        <v>95582</v>
      </c>
      <c r="I47" s="3">
        <v>95787</v>
      </c>
      <c r="J47" s="3">
        <v>95939</v>
      </c>
      <c r="K47" s="3">
        <v>96209</v>
      </c>
      <c r="L47" s="14">
        <v>96284</v>
      </c>
      <c r="M47" s="6"/>
      <c r="N47" s="3">
        <f t="shared" si="8"/>
        <v>0.28054293595180391</v>
      </c>
      <c r="P47" s="8">
        <f t="shared" si="7"/>
        <v>25724.66505503661</v>
      </c>
      <c r="Q47" s="8">
        <f t="shared" si="0"/>
        <v>457676.01212091534</v>
      </c>
      <c r="R47" s="8">
        <f t="shared" si="0"/>
        <v>6176590.0738576706</v>
      </c>
      <c r="S47">
        <f t="shared" si="1"/>
        <v>213.53947746234394</v>
      </c>
      <c r="T47">
        <f t="shared" si="2"/>
        <v>12394.295769961422</v>
      </c>
      <c r="U47">
        <f t="shared" si="2"/>
        <v>277775.33035807061</v>
      </c>
      <c r="W47">
        <f t="shared" si="3"/>
        <v>27011.796045183488</v>
      </c>
      <c r="X47">
        <f t="shared" si="4"/>
        <v>572238.41841715062</v>
      </c>
      <c r="Y47">
        <f t="shared" si="4"/>
        <v>8934903.2913787533</v>
      </c>
      <c r="Z47">
        <f t="shared" si="5"/>
        <v>84.979996132973611</v>
      </c>
      <c r="AA47">
        <f t="shared" si="6"/>
        <v>10344.657644683966</v>
      </c>
      <c r="AB47">
        <f t="shared" si="6"/>
        <v>311998.51672650786</v>
      </c>
    </row>
    <row r="48" spans="1:28">
      <c r="A48" s="5">
        <v>44</v>
      </c>
      <c r="B48" s="1">
        <v>89211</v>
      </c>
      <c r="C48" s="1">
        <v>89744</v>
      </c>
      <c r="D48" s="1">
        <v>90980</v>
      </c>
      <c r="E48" s="1">
        <v>91236</v>
      </c>
      <c r="F48" s="11">
        <v>90912</v>
      </c>
      <c r="H48" s="3">
        <v>95246</v>
      </c>
      <c r="I48" s="3">
        <v>95464</v>
      </c>
      <c r="J48" s="3">
        <v>95637</v>
      </c>
      <c r="K48" s="3">
        <v>95893</v>
      </c>
      <c r="L48" s="14">
        <v>95972</v>
      </c>
      <c r="M48" s="6"/>
      <c r="N48" s="3">
        <f t="shared" si="8"/>
        <v>0.27237178247747951</v>
      </c>
      <c r="P48" s="8">
        <f t="shared" si="7"/>
        <v>24761.863488592619</v>
      </c>
      <c r="Q48" s="8">
        <f t="shared" si="0"/>
        <v>431951.34706587874</v>
      </c>
      <c r="R48" s="8">
        <f t="shared" si="0"/>
        <v>5718914.0617367551</v>
      </c>
      <c r="S48">
        <f t="shared" si="1"/>
        <v>221.33512809092264</v>
      </c>
      <c r="T48">
        <f t="shared" si="2"/>
        <v>12180.756292499076</v>
      </c>
      <c r="U48">
        <f t="shared" si="2"/>
        <v>265381.03458810924</v>
      </c>
      <c r="W48">
        <f t="shared" si="3"/>
        <v>26140.064707928665</v>
      </c>
      <c r="X48">
        <f t="shared" si="4"/>
        <v>545226.62237196718</v>
      </c>
      <c r="Y48">
        <f t="shared" si="4"/>
        <v>8362664.8729615938</v>
      </c>
      <c r="Z48">
        <f t="shared" si="5"/>
        <v>90.173570703709231</v>
      </c>
      <c r="AA48">
        <f t="shared" si="6"/>
        <v>10259.677648550993</v>
      </c>
      <c r="AB48">
        <f t="shared" si="6"/>
        <v>301653.85908182384</v>
      </c>
    </row>
    <row r="49" spans="1:28">
      <c r="A49" s="5">
        <v>45</v>
      </c>
      <c r="B49" s="1">
        <v>88248</v>
      </c>
      <c r="C49" s="1">
        <v>88829</v>
      </c>
      <c r="D49" s="1">
        <v>90113</v>
      </c>
      <c r="E49" s="1">
        <v>90392</v>
      </c>
      <c r="F49" s="11">
        <v>90075</v>
      </c>
      <c r="H49" s="3">
        <v>94885</v>
      </c>
      <c r="I49" s="3">
        <v>95121</v>
      </c>
      <c r="J49" s="3">
        <v>95311</v>
      </c>
      <c r="K49" s="3">
        <v>95559</v>
      </c>
      <c r="L49" s="14">
        <v>95631</v>
      </c>
      <c r="M49" s="6"/>
      <c r="N49" s="3">
        <f t="shared" si="8"/>
        <v>0.26443862376454319</v>
      </c>
      <c r="P49" s="8">
        <f t="shared" si="7"/>
        <v>23819.309035591228</v>
      </c>
      <c r="Q49" s="8">
        <f t="shared" si="0"/>
        <v>407189.48357728601</v>
      </c>
      <c r="R49" s="8">
        <f t="shared" si="0"/>
        <v>5286962.714670876</v>
      </c>
      <c r="S49">
        <f t="shared" si="1"/>
        <v>231.06287513406687</v>
      </c>
      <c r="T49">
        <f t="shared" si="2"/>
        <v>11959.421164408153</v>
      </c>
      <c r="U49">
        <f t="shared" si="2"/>
        <v>253200.27829561019</v>
      </c>
      <c r="W49">
        <f t="shared" si="3"/>
        <v>25288.530029227029</v>
      </c>
      <c r="X49">
        <f t="shared" si="4"/>
        <v>519086.55766403856</v>
      </c>
      <c r="Y49">
        <f t="shared" si="4"/>
        <v>7817438.2505896268</v>
      </c>
      <c r="Z49">
        <f t="shared" si="5"/>
        <v>94.479042277040676</v>
      </c>
      <c r="AA49">
        <f t="shared" si="6"/>
        <v>10169.504077847283</v>
      </c>
      <c r="AB49">
        <f t="shared" si="6"/>
        <v>291394.1814332729</v>
      </c>
    </row>
    <row r="50" spans="1:28">
      <c r="A50" s="5">
        <v>46</v>
      </c>
      <c r="B50" s="1">
        <v>87219</v>
      </c>
      <c r="C50" s="1">
        <v>87849</v>
      </c>
      <c r="D50" s="1">
        <v>89177</v>
      </c>
      <c r="E50" s="1">
        <v>89484</v>
      </c>
      <c r="F50" s="11">
        <v>89175</v>
      </c>
      <c r="H50" s="3">
        <v>94499</v>
      </c>
      <c r="I50" s="3">
        <v>94752</v>
      </c>
      <c r="J50" s="3">
        <v>94957</v>
      </c>
      <c r="K50" s="3">
        <v>95203</v>
      </c>
      <c r="L50" s="14">
        <v>95263</v>
      </c>
      <c r="M50" s="6"/>
      <c r="N50" s="3">
        <f t="shared" si="8"/>
        <v>0.25673652792674095</v>
      </c>
      <c r="P50" s="8">
        <f t="shared" si="7"/>
        <v>22894.479877867125</v>
      </c>
      <c r="Q50" s="8">
        <f t="shared" si="0"/>
        <v>383370.17454169487</v>
      </c>
      <c r="R50" s="8">
        <f t="shared" si="0"/>
        <v>4879773.2310935911</v>
      </c>
      <c r="S50">
        <f t="shared" si="1"/>
        <v>241.53174326311844</v>
      </c>
      <c r="T50">
        <f t="shared" si="2"/>
        <v>11728.358289274087</v>
      </c>
      <c r="U50">
        <f t="shared" si="2"/>
        <v>241240.85713120204</v>
      </c>
      <c r="W50">
        <f t="shared" si="3"/>
        <v>24457.491859885122</v>
      </c>
      <c r="X50">
        <f t="shared" si="4"/>
        <v>493798.02763481153</v>
      </c>
      <c r="Y50">
        <f t="shared" si="4"/>
        <v>7298351.6929255873</v>
      </c>
      <c r="Z50">
        <f t="shared" si="5"/>
        <v>97.709435871148017</v>
      </c>
      <c r="AA50">
        <f t="shared" si="6"/>
        <v>10075.025035570243</v>
      </c>
      <c r="AB50">
        <f t="shared" si="6"/>
        <v>281224.67735542561</v>
      </c>
    </row>
    <row r="51" spans="1:28">
      <c r="A51" s="5">
        <v>47</v>
      </c>
      <c r="B51" s="1">
        <v>86131</v>
      </c>
      <c r="C51" s="1">
        <v>86805</v>
      </c>
      <c r="D51" s="1">
        <v>88178</v>
      </c>
      <c r="E51" s="1">
        <v>88513</v>
      </c>
      <c r="F51" s="11">
        <v>88206</v>
      </c>
      <c r="H51" s="3">
        <v>94085</v>
      </c>
      <c r="I51" s="3">
        <v>94353</v>
      </c>
      <c r="J51" s="3">
        <v>94575</v>
      </c>
      <c r="K51" s="3">
        <v>94824</v>
      </c>
      <c r="L51" s="14">
        <v>94871</v>
      </c>
      <c r="M51" s="6"/>
      <c r="N51" s="3">
        <f t="shared" si="8"/>
        <v>0.24925876497741842</v>
      </c>
      <c r="P51" s="8">
        <f t="shared" si="7"/>
        <v>21986.11862359817</v>
      </c>
      <c r="Q51" s="8">
        <f t="shared" si="0"/>
        <v>360475.69466382777</v>
      </c>
      <c r="R51" s="8">
        <f t="shared" si="0"/>
        <v>4496403.056551896</v>
      </c>
      <c r="S51">
        <f t="shared" si="1"/>
        <v>252.88874699165268</v>
      </c>
      <c r="T51">
        <f t="shared" si="2"/>
        <v>11486.826546010971</v>
      </c>
      <c r="U51">
        <f t="shared" si="2"/>
        <v>229512.49884192794</v>
      </c>
      <c r="W51">
        <f t="shared" si="3"/>
        <v>23647.428292172663</v>
      </c>
      <c r="X51">
        <f t="shared" si="4"/>
        <v>469340.53577492642</v>
      </c>
      <c r="Y51">
        <f t="shared" si="4"/>
        <v>6804553.6652907757</v>
      </c>
      <c r="Z51">
        <f t="shared" si="5"/>
        <v>99.703505990967372</v>
      </c>
      <c r="AA51">
        <f t="shared" si="6"/>
        <v>9977.3155996990954</v>
      </c>
      <c r="AB51">
        <f t="shared" si="6"/>
        <v>271149.65231985541</v>
      </c>
    </row>
    <row r="52" spans="1:28">
      <c r="A52" s="5">
        <v>48</v>
      </c>
      <c r="B52" s="1">
        <v>84988</v>
      </c>
      <c r="C52" s="1">
        <v>85697</v>
      </c>
      <c r="D52" s="1">
        <v>87122</v>
      </c>
      <c r="E52" s="1">
        <v>87484</v>
      </c>
      <c r="F52" s="11">
        <v>87161</v>
      </c>
      <c r="H52" s="3">
        <v>93643</v>
      </c>
      <c r="I52" s="3">
        <v>93921</v>
      </c>
      <c r="J52" s="3">
        <v>94161</v>
      </c>
      <c r="K52" s="3">
        <v>94423</v>
      </c>
      <c r="L52" s="14">
        <v>94459</v>
      </c>
      <c r="M52" s="6"/>
      <c r="N52" s="3">
        <f t="shared" si="8"/>
        <v>0.24199880094894993</v>
      </c>
      <c r="P52" s="8">
        <f t="shared" si="7"/>
        <v>21092.857489511425</v>
      </c>
      <c r="Q52" s="8">
        <f t="shared" si="0"/>
        <v>338489.57604022959</v>
      </c>
      <c r="R52" s="8">
        <f t="shared" si="0"/>
        <v>4135927.3618880669</v>
      </c>
      <c r="S52">
        <f t="shared" si="1"/>
        <v>264.08412841419391</v>
      </c>
      <c r="T52">
        <f t="shared" si="2"/>
        <v>11233.937799019315</v>
      </c>
      <c r="U52">
        <f t="shared" si="2"/>
        <v>218025.67229591697</v>
      </c>
      <c r="W52">
        <f t="shared" si="3"/>
        <v>22858.964738836861</v>
      </c>
      <c r="X52">
        <f t="shared" si="4"/>
        <v>445693.10748275375</v>
      </c>
      <c r="Y52">
        <f t="shared" si="4"/>
        <v>6335213.12951585</v>
      </c>
      <c r="Z52">
        <f t="shared" si="5"/>
        <v>102.20337709979924</v>
      </c>
      <c r="AA52">
        <f t="shared" si="6"/>
        <v>9877.6120937081268</v>
      </c>
      <c r="AB52">
        <f t="shared" si="6"/>
        <v>261172.33672015637</v>
      </c>
    </row>
    <row r="53" spans="1:28">
      <c r="A53" s="5">
        <v>49</v>
      </c>
      <c r="B53" s="1">
        <v>83791</v>
      </c>
      <c r="C53" s="1">
        <v>84526</v>
      </c>
      <c r="D53" s="1">
        <v>86009</v>
      </c>
      <c r="E53" s="1">
        <v>86397</v>
      </c>
      <c r="F53" s="11">
        <v>86037</v>
      </c>
      <c r="H53" s="3">
        <v>93171</v>
      </c>
      <c r="I53" s="3">
        <v>93454</v>
      </c>
      <c r="J53" s="3">
        <v>93714</v>
      </c>
      <c r="K53" s="3">
        <v>93999</v>
      </c>
      <c r="L53" s="14">
        <v>94024</v>
      </c>
      <c r="M53" s="6"/>
      <c r="N53" s="3">
        <f t="shared" si="8"/>
        <v>0.23495029218344654</v>
      </c>
      <c r="P53" s="8">
        <f t="shared" si="7"/>
        <v>20214.418288587189</v>
      </c>
      <c r="Q53" s="8">
        <f t="shared" si="0"/>
        <v>317396.71855071821</v>
      </c>
      <c r="R53" s="8">
        <f t="shared" si="0"/>
        <v>3797437.7858478371</v>
      </c>
      <c r="S53">
        <f t="shared" si="1"/>
        <v>273.95660282749446</v>
      </c>
      <c r="T53">
        <f t="shared" si="2"/>
        <v>10969.853670605122</v>
      </c>
      <c r="U53">
        <f t="shared" si="2"/>
        <v>206791.73449689764</v>
      </c>
      <c r="W53">
        <f t="shared" si="3"/>
        <v>22090.966272256377</v>
      </c>
      <c r="X53">
        <f t="shared" si="4"/>
        <v>422834.14274391683</v>
      </c>
      <c r="Y53">
        <f t="shared" si="4"/>
        <v>5889520.0220330963</v>
      </c>
      <c r="Z53">
        <f t="shared" si="5"/>
        <v>104.70114962349705</v>
      </c>
      <c r="AA53">
        <f t="shared" si="6"/>
        <v>9775.40871660833</v>
      </c>
      <c r="AB53">
        <f t="shared" si="6"/>
        <v>251294.72462644824</v>
      </c>
    </row>
    <row r="54" spans="1:28">
      <c r="A54" s="5">
        <v>50</v>
      </c>
      <c r="B54" s="1">
        <v>82535</v>
      </c>
      <c r="C54" s="1">
        <v>83287</v>
      </c>
      <c r="D54" s="1">
        <v>84835</v>
      </c>
      <c r="E54" s="1">
        <v>85247</v>
      </c>
      <c r="F54" s="11">
        <v>84836</v>
      </c>
      <c r="H54" s="3">
        <v>92667</v>
      </c>
      <c r="I54" s="3">
        <v>92951</v>
      </c>
      <c r="J54" s="3">
        <v>93236</v>
      </c>
      <c r="K54" s="3">
        <v>93548</v>
      </c>
      <c r="L54" s="14">
        <v>93565</v>
      </c>
      <c r="M54" s="6"/>
      <c r="N54" s="3">
        <f t="shared" si="8"/>
        <v>0.22810707978975392</v>
      </c>
      <c r="P54" s="8">
        <f t="shared" si="7"/>
        <v>19351.692221043562</v>
      </c>
      <c r="Q54" s="8">
        <f t="shared" si="0"/>
        <v>297182.30026213103</v>
      </c>
      <c r="R54" s="8">
        <f t="shared" si="0"/>
        <v>3480041.0672971192</v>
      </c>
      <c r="S54">
        <f t="shared" si="1"/>
        <v>281.70117038113301</v>
      </c>
      <c r="T54">
        <f t="shared" si="2"/>
        <v>10695.897067777629</v>
      </c>
      <c r="U54">
        <f t="shared" si="2"/>
        <v>195821.88082629247</v>
      </c>
      <c r="W54">
        <f t="shared" si="3"/>
        <v>21342.838920528324</v>
      </c>
      <c r="X54">
        <f t="shared" si="4"/>
        <v>400743.17647166038</v>
      </c>
      <c r="Y54">
        <f t="shared" si="4"/>
        <v>5466685.8792891782</v>
      </c>
      <c r="Z54">
        <f t="shared" si="5"/>
        <v>108.95988665685333</v>
      </c>
      <c r="AA54">
        <f t="shared" si="6"/>
        <v>9670.7075669848327</v>
      </c>
      <c r="AB54">
        <f t="shared" si="6"/>
        <v>241519.31590983993</v>
      </c>
    </row>
    <row r="55" spans="1:28">
      <c r="A55" s="5">
        <v>51</v>
      </c>
      <c r="B55" s="1">
        <v>81212</v>
      </c>
      <c r="C55" s="1">
        <v>81977</v>
      </c>
      <c r="D55" s="1">
        <v>83595</v>
      </c>
      <c r="E55" s="1">
        <v>84031</v>
      </c>
      <c r="F55" s="11">
        <v>83564</v>
      </c>
      <c r="H55" s="3">
        <v>92129</v>
      </c>
      <c r="I55" s="3">
        <v>92410</v>
      </c>
      <c r="J55" s="3">
        <v>92725</v>
      </c>
      <c r="K55" s="3">
        <v>93065</v>
      </c>
      <c r="L55" s="14">
        <v>93073</v>
      </c>
      <c r="M55" s="6"/>
      <c r="N55" s="3">
        <f t="shared" si="8"/>
        <v>0.22146318426189701</v>
      </c>
      <c r="P55" s="8">
        <f t="shared" si="7"/>
        <v>18506.349529661162</v>
      </c>
      <c r="Q55" s="8">
        <f t="shared" si="0"/>
        <v>277830.60804108746</v>
      </c>
      <c r="R55" s="8">
        <f t="shared" si="0"/>
        <v>3182858.7670349879</v>
      </c>
      <c r="S55">
        <f t="shared" si="1"/>
        <v>287.04208833944904</v>
      </c>
      <c r="T55">
        <f t="shared" si="2"/>
        <v>10414.195897396496</v>
      </c>
      <c r="U55">
        <f t="shared" si="2"/>
        <v>185125.98375851483</v>
      </c>
      <c r="W55">
        <f t="shared" si="3"/>
        <v>20612.24294880754</v>
      </c>
      <c r="X55">
        <f t="shared" si="4"/>
        <v>379400.33755113208</v>
      </c>
      <c r="Y55">
        <f t="shared" si="4"/>
        <v>5065942.7028175173</v>
      </c>
      <c r="Z55">
        <f t="shared" si="5"/>
        <v>114.17179693501681</v>
      </c>
      <c r="AA55">
        <f t="shared" si="6"/>
        <v>9561.7476803279787</v>
      </c>
      <c r="AB55">
        <f t="shared" si="6"/>
        <v>231848.60834285506</v>
      </c>
    </row>
    <row r="56" spans="1:28">
      <c r="A56" s="5">
        <v>52</v>
      </c>
      <c r="B56" s="1">
        <v>79812</v>
      </c>
      <c r="C56" s="1">
        <v>80592</v>
      </c>
      <c r="D56" s="1">
        <v>82285</v>
      </c>
      <c r="E56" s="1">
        <v>82744</v>
      </c>
      <c r="F56" s="11">
        <v>82229</v>
      </c>
      <c r="H56" s="3">
        <v>91554</v>
      </c>
      <c r="I56" s="3">
        <v>91834</v>
      </c>
      <c r="J56" s="3">
        <v>92186</v>
      </c>
      <c r="K56" s="3">
        <v>92546</v>
      </c>
      <c r="L56" s="14">
        <v>92542</v>
      </c>
      <c r="M56" s="6"/>
      <c r="N56" s="3">
        <f t="shared" si="8"/>
        <v>0.21501280025426894</v>
      </c>
      <c r="P56" s="8">
        <f t="shared" si="7"/>
        <v>17680.287552108282</v>
      </c>
      <c r="Q56" s="8">
        <f t="shared" si="0"/>
        <v>259324.25851142601</v>
      </c>
      <c r="R56" s="8">
        <f t="shared" si="0"/>
        <v>2905028.1589939008</v>
      </c>
      <c r="S56">
        <f t="shared" si="1"/>
        <v>290.16290519750856</v>
      </c>
      <c r="T56">
        <f t="shared" si="2"/>
        <v>10127.153809057045</v>
      </c>
      <c r="U56">
        <f t="shared" si="2"/>
        <v>174711.78786111836</v>
      </c>
      <c r="W56">
        <f t="shared" si="3"/>
        <v>19897.714561130557</v>
      </c>
      <c r="X56">
        <f t="shared" si="4"/>
        <v>358788.09460232459</v>
      </c>
      <c r="Y56">
        <f t="shared" si="4"/>
        <v>4686542.3652663864</v>
      </c>
      <c r="Z56">
        <f t="shared" si="5"/>
        <v>120.24016790918341</v>
      </c>
      <c r="AA56">
        <f t="shared" si="6"/>
        <v>9447.5758833929631</v>
      </c>
      <c r="AB56">
        <f t="shared" si="6"/>
        <v>222286.86066252709</v>
      </c>
    </row>
    <row r="57" spans="1:28">
      <c r="A57" s="5">
        <v>53</v>
      </c>
      <c r="B57" s="1">
        <v>78328</v>
      </c>
      <c r="C57" s="1">
        <v>79128</v>
      </c>
      <c r="D57" s="1">
        <v>80901</v>
      </c>
      <c r="E57" s="1">
        <v>81383</v>
      </c>
      <c r="F57" s="11">
        <v>80839</v>
      </c>
      <c r="H57" s="3">
        <v>90942</v>
      </c>
      <c r="I57" s="3">
        <v>91223</v>
      </c>
      <c r="J57" s="3">
        <v>91622</v>
      </c>
      <c r="K57" s="3">
        <v>91989</v>
      </c>
      <c r="L57" s="14">
        <v>91966</v>
      </c>
      <c r="M57" s="6"/>
      <c r="N57" s="3">
        <f t="shared" si="8"/>
        <v>0.20875029150899899</v>
      </c>
      <c r="P57" s="8">
        <f t="shared" si="7"/>
        <v>16875.164815295968</v>
      </c>
      <c r="Q57" s="8">
        <f t="shared" si="0"/>
        <v>241643.97095931772</v>
      </c>
      <c r="R57" s="8">
        <f t="shared" si="0"/>
        <v>2645703.9004824753</v>
      </c>
      <c r="S57">
        <f t="shared" si="1"/>
        <v>293.06108885632284</v>
      </c>
      <c r="T57">
        <f t="shared" si="2"/>
        <v>9836.9909038595379</v>
      </c>
      <c r="U57">
        <f t="shared" si="2"/>
        <v>164584.63405206127</v>
      </c>
      <c r="W57">
        <f t="shared" si="3"/>
        <v>19197.929308916602</v>
      </c>
      <c r="X57">
        <f t="shared" si="4"/>
        <v>338890.38004119397</v>
      </c>
      <c r="Y57">
        <f t="shared" si="4"/>
        <v>4327754.2706640614</v>
      </c>
      <c r="Z57">
        <f t="shared" si="5"/>
        <v>126.66886620691686</v>
      </c>
      <c r="AA57">
        <f t="shared" si="6"/>
        <v>9327.3357154837795</v>
      </c>
      <c r="AB57">
        <f t="shared" si="6"/>
        <v>212839.28477913415</v>
      </c>
    </row>
    <row r="58" spans="1:28">
      <c r="A58" s="5">
        <v>54</v>
      </c>
      <c r="B58" s="1">
        <v>76761</v>
      </c>
      <c r="C58" s="1">
        <v>77586</v>
      </c>
      <c r="D58" s="1">
        <v>79442</v>
      </c>
      <c r="E58" s="1">
        <v>79947</v>
      </c>
      <c r="F58" s="11">
        <v>79393</v>
      </c>
      <c r="H58" s="3">
        <v>90289</v>
      </c>
      <c r="I58" s="3">
        <v>90575</v>
      </c>
      <c r="J58" s="3">
        <v>91032</v>
      </c>
      <c r="K58" s="3">
        <v>91390</v>
      </c>
      <c r="L58" s="14">
        <v>91341</v>
      </c>
      <c r="M58" s="6"/>
      <c r="N58" s="3">
        <f t="shared" si="8"/>
        <v>0.20267018593106698</v>
      </c>
      <c r="P58" s="8">
        <f t="shared" si="7"/>
        <v>16090.594071625201</v>
      </c>
      <c r="Q58" s="8">
        <f t="shared" si="0"/>
        <v>224768.8061440218</v>
      </c>
      <c r="R58" s="8">
        <f t="shared" si="0"/>
        <v>2404059.9295231579</v>
      </c>
      <c r="S58">
        <f t="shared" si="1"/>
        <v>296.13459206432606</v>
      </c>
      <c r="T58">
        <f t="shared" si="2"/>
        <v>9543.9298150032137</v>
      </c>
      <c r="U58">
        <f t="shared" si="2"/>
        <v>154747.64314820172</v>
      </c>
      <c r="W58">
        <f t="shared" si="3"/>
        <v>18512.097453129587</v>
      </c>
      <c r="X58">
        <f t="shared" si="4"/>
        <v>319692.45073227742</v>
      </c>
      <c r="Y58">
        <f t="shared" si="4"/>
        <v>3988863.8906228654</v>
      </c>
      <c r="Z58">
        <f t="shared" si="5"/>
        <v>132.62107312382443</v>
      </c>
      <c r="AA58">
        <f t="shared" si="6"/>
        <v>9200.6668492768622</v>
      </c>
      <c r="AB58">
        <f t="shared" si="6"/>
        <v>203511.94906365039</v>
      </c>
    </row>
    <row r="59" spans="1:28">
      <c r="A59" s="5">
        <v>55</v>
      </c>
      <c r="B59" s="1">
        <v>75112</v>
      </c>
      <c r="C59" s="1">
        <v>75967</v>
      </c>
      <c r="D59" s="1">
        <v>77906</v>
      </c>
      <c r="E59" s="1">
        <v>78434</v>
      </c>
      <c r="F59" s="11">
        <v>77888</v>
      </c>
      <c r="H59" s="3">
        <v>89592</v>
      </c>
      <c r="I59" s="3">
        <v>89885</v>
      </c>
      <c r="J59" s="3">
        <v>90410</v>
      </c>
      <c r="K59" s="3">
        <v>90745</v>
      </c>
      <c r="L59" s="14">
        <v>90667</v>
      </c>
      <c r="M59" s="6"/>
      <c r="N59" s="3">
        <f t="shared" si="8"/>
        <v>0.19676717080686115</v>
      </c>
      <c r="P59" s="8">
        <f t="shared" si="7"/>
        <v>15325.801399804801</v>
      </c>
      <c r="Q59" s="8">
        <f t="shared" si="0"/>
        <v>208678.21207239659</v>
      </c>
      <c r="R59" s="8">
        <f t="shared" si="0"/>
        <v>2179291.123379135</v>
      </c>
      <c r="S59">
        <f t="shared" si="1"/>
        <v>301.07287494331376</v>
      </c>
      <c r="T59">
        <f t="shared" si="2"/>
        <v>9247.7952229388884</v>
      </c>
      <c r="U59">
        <f t="shared" si="2"/>
        <v>145203.71333319854</v>
      </c>
      <c r="W59">
        <f t="shared" si="3"/>
        <v>17840.289075545679</v>
      </c>
      <c r="X59">
        <f t="shared" si="4"/>
        <v>301180.35327914782</v>
      </c>
      <c r="Y59">
        <f t="shared" si="4"/>
        <v>3669171.4398905886</v>
      </c>
      <c r="Z59">
        <f t="shared" si="5"/>
        <v>137.73701956480281</v>
      </c>
      <c r="AA59">
        <f t="shared" si="6"/>
        <v>9068.0457761530379</v>
      </c>
      <c r="AB59">
        <f t="shared" si="6"/>
        <v>194311.28221437352</v>
      </c>
    </row>
    <row r="60" spans="1:28">
      <c r="A60" s="5">
        <v>56</v>
      </c>
      <c r="B60" s="1">
        <v>73390</v>
      </c>
      <c r="C60" s="1">
        <v>74275</v>
      </c>
      <c r="D60" s="1">
        <v>76292</v>
      </c>
      <c r="E60" s="1">
        <v>76843</v>
      </c>
      <c r="F60" s="11">
        <v>76312</v>
      </c>
      <c r="H60" s="3">
        <v>88847</v>
      </c>
      <c r="I60" s="3">
        <v>89147</v>
      </c>
      <c r="J60" s="3">
        <v>89746</v>
      </c>
      <c r="K60" s="3">
        <v>90048</v>
      </c>
      <c r="L60" s="14">
        <v>89946</v>
      </c>
      <c r="M60" s="6"/>
      <c r="N60" s="3">
        <f t="shared" si="8"/>
        <v>0.19103608816200113</v>
      </c>
      <c r="P60" s="8">
        <f t="shared" si="7"/>
        <v>14578.345959818631</v>
      </c>
      <c r="Q60" s="8">
        <f t="shared" si="0"/>
        <v>193352.4106725918</v>
      </c>
      <c r="R60" s="8">
        <f t="shared" si="0"/>
        <v>1970612.9113067403</v>
      </c>
      <c r="S60">
        <f t="shared" si="1"/>
        <v>306.77057264072801</v>
      </c>
      <c r="T60">
        <f t="shared" si="2"/>
        <v>8946.7223479955737</v>
      </c>
      <c r="U60">
        <f t="shared" si="2"/>
        <v>135955.91811025966</v>
      </c>
      <c r="W60">
        <f t="shared" si="3"/>
        <v>17182.931985819352</v>
      </c>
      <c r="X60">
        <f t="shared" si="4"/>
        <v>283340.06420360209</v>
      </c>
      <c r="Y60">
        <f t="shared" si="4"/>
        <v>3367991.0866114409</v>
      </c>
      <c r="Z60">
        <f t="shared" si="5"/>
        <v>141.14413892357558</v>
      </c>
      <c r="AA60">
        <f t="shared" si="6"/>
        <v>8930.3087565882342</v>
      </c>
      <c r="AB60">
        <f t="shared" si="6"/>
        <v>185243.23643822048</v>
      </c>
    </row>
    <row r="61" spans="1:28">
      <c r="A61" s="5">
        <v>57</v>
      </c>
      <c r="B61" s="1">
        <v>71606</v>
      </c>
      <c r="C61" s="1">
        <v>72516</v>
      </c>
      <c r="D61" s="1">
        <v>74597</v>
      </c>
      <c r="E61" s="1">
        <v>75173</v>
      </c>
      <c r="F61" s="11">
        <v>74658</v>
      </c>
      <c r="H61" s="3">
        <v>88053</v>
      </c>
      <c r="I61" s="3">
        <v>88354</v>
      </c>
      <c r="J61" s="3">
        <v>89033</v>
      </c>
      <c r="K61" s="3">
        <v>89293</v>
      </c>
      <c r="L61" s="14">
        <v>89185</v>
      </c>
      <c r="M61" s="6"/>
      <c r="N61" s="3">
        <f t="shared" si="8"/>
        <v>0.18547193025437003</v>
      </c>
      <c r="P61" s="8">
        <f t="shared" si="7"/>
        <v>13846.963368930757</v>
      </c>
      <c r="Q61" s="8">
        <f t="shared" si="0"/>
        <v>178774.06471277314</v>
      </c>
      <c r="R61" s="8">
        <f t="shared" si="0"/>
        <v>1777260.5006341485</v>
      </c>
      <c r="S61">
        <f t="shared" si="1"/>
        <v>312.78130373965121</v>
      </c>
      <c r="T61">
        <f t="shared" si="2"/>
        <v>8639.9517753548462</v>
      </c>
      <c r="U61">
        <f t="shared" si="2"/>
        <v>127009.19576226409</v>
      </c>
      <c r="W61">
        <f t="shared" si="3"/>
        <v>16541.314099735991</v>
      </c>
      <c r="X61">
        <f t="shared" si="4"/>
        <v>266157.13221778267</v>
      </c>
      <c r="Y61">
        <f t="shared" si="4"/>
        <v>3084651.0224078391</v>
      </c>
      <c r="Z61">
        <f t="shared" si="5"/>
        <v>142.97544914754351</v>
      </c>
      <c r="AA61">
        <f t="shared" si="6"/>
        <v>8789.1646176646591</v>
      </c>
      <c r="AB61">
        <f t="shared" si="6"/>
        <v>176312.92768163225</v>
      </c>
    </row>
    <row r="62" spans="1:28">
      <c r="A62" s="5">
        <v>58</v>
      </c>
      <c r="B62" s="1">
        <v>69768</v>
      </c>
      <c r="C62" s="1">
        <v>70696</v>
      </c>
      <c r="D62" s="1">
        <v>72822</v>
      </c>
      <c r="E62" s="1">
        <v>73427</v>
      </c>
      <c r="F62" s="11">
        <v>72921</v>
      </c>
      <c r="H62" s="3">
        <v>87208</v>
      </c>
      <c r="I62" s="3">
        <v>87499</v>
      </c>
      <c r="J62" s="3">
        <v>88267</v>
      </c>
      <c r="K62" s="3">
        <v>88478</v>
      </c>
      <c r="L62" s="14">
        <v>88391</v>
      </c>
      <c r="M62" s="6"/>
      <c r="N62" s="3">
        <f t="shared" si="8"/>
        <v>0.18006983519841752</v>
      </c>
      <c r="P62" s="8">
        <f t="shared" si="7"/>
        <v>13130.872452503803</v>
      </c>
      <c r="Q62" s="8">
        <f t="shared" si="0"/>
        <v>164927.1013438424</v>
      </c>
      <c r="R62" s="8">
        <f t="shared" si="0"/>
        <v>1598486.4359213754</v>
      </c>
      <c r="S62">
        <f t="shared" si="1"/>
        <v>318.70612579292731</v>
      </c>
      <c r="T62">
        <f t="shared" si="2"/>
        <v>8327.1704716151926</v>
      </c>
      <c r="U62">
        <f t="shared" si="2"/>
        <v>118369.24398690925</v>
      </c>
      <c r="W62">
        <f t="shared" si="3"/>
        <v>15916.552803023322</v>
      </c>
      <c r="X62">
        <f t="shared" si="4"/>
        <v>249615.81811804677</v>
      </c>
      <c r="Y62">
        <f t="shared" si="4"/>
        <v>2818493.8901900565</v>
      </c>
      <c r="Z62">
        <f t="shared" si="5"/>
        <v>145.27964373775239</v>
      </c>
      <c r="AA62">
        <f t="shared" si="6"/>
        <v>8646.1891685171158</v>
      </c>
      <c r="AB62">
        <f t="shared" si="6"/>
        <v>167523.76306396758</v>
      </c>
    </row>
    <row r="63" spans="1:28">
      <c r="A63" s="5">
        <v>59</v>
      </c>
      <c r="B63" s="1">
        <v>67879</v>
      </c>
      <c r="C63" s="1">
        <v>68817</v>
      </c>
      <c r="D63" s="1">
        <v>70968</v>
      </c>
      <c r="E63" s="1">
        <v>71604</v>
      </c>
      <c r="F63" s="11">
        <v>71098</v>
      </c>
      <c r="H63" s="3">
        <v>86308</v>
      </c>
      <c r="I63" s="3">
        <v>86579</v>
      </c>
      <c r="J63" s="3">
        <v>87440</v>
      </c>
      <c r="K63" s="3">
        <v>87598</v>
      </c>
      <c r="L63" s="14">
        <v>87560</v>
      </c>
      <c r="M63" s="6"/>
      <c r="N63" s="3">
        <f t="shared" si="8"/>
        <v>0.17482508271691022</v>
      </c>
      <c r="P63" s="8">
        <f t="shared" si="7"/>
        <v>12429.713731006883</v>
      </c>
      <c r="Q63" s="8">
        <f t="shared" si="0"/>
        <v>151796.2288913386</v>
      </c>
      <c r="R63" s="8">
        <f t="shared" si="0"/>
        <v>1433559.3345775327</v>
      </c>
      <c r="S63">
        <f t="shared" si="1"/>
        <v>323.85073575132498</v>
      </c>
      <c r="T63">
        <f t="shared" si="2"/>
        <v>8008.4643458222654</v>
      </c>
      <c r="U63">
        <f t="shared" si="2"/>
        <v>110042.07351529406</v>
      </c>
      <c r="W63">
        <f t="shared" si="3"/>
        <v>15307.68424269266</v>
      </c>
      <c r="X63">
        <f t="shared" si="4"/>
        <v>233699.26531502343</v>
      </c>
      <c r="Y63">
        <f t="shared" si="4"/>
        <v>2568878.0720720096</v>
      </c>
      <c r="Z63">
        <f t="shared" si="5"/>
        <v>148.6861868543819</v>
      </c>
      <c r="AA63">
        <f t="shared" si="6"/>
        <v>8500.909524779363</v>
      </c>
      <c r="AB63">
        <f t="shared" si="6"/>
        <v>158877.57389545048</v>
      </c>
    </row>
    <row r="64" spans="1:28">
      <c r="A64" s="5">
        <v>60</v>
      </c>
      <c r="B64" s="1">
        <v>65938</v>
      </c>
      <c r="C64" s="1">
        <v>66879</v>
      </c>
      <c r="D64" s="1">
        <v>69037</v>
      </c>
      <c r="E64" s="1">
        <v>69705</v>
      </c>
      <c r="F64" s="11">
        <v>69190</v>
      </c>
      <c r="H64" s="3">
        <v>85347</v>
      </c>
      <c r="I64" s="3">
        <v>85590</v>
      </c>
      <c r="J64" s="3">
        <v>86546</v>
      </c>
      <c r="K64" s="3">
        <v>86651</v>
      </c>
      <c r="L64" s="14">
        <v>86684</v>
      </c>
      <c r="M64" s="6"/>
      <c r="N64" s="3">
        <f t="shared" si="8"/>
        <v>0.1697330900164177</v>
      </c>
      <c r="P64" s="8">
        <f t="shared" si="7"/>
        <v>11743.832498235941</v>
      </c>
      <c r="Q64" s="8">
        <f t="shared" si="0"/>
        <v>139366.51516033171</v>
      </c>
      <c r="R64" s="8">
        <f t="shared" si="0"/>
        <v>1281763.105686194</v>
      </c>
      <c r="S64">
        <f t="shared" si="1"/>
        <v>328.09571089581323</v>
      </c>
      <c r="T64">
        <f t="shared" si="2"/>
        <v>7684.6136100709418</v>
      </c>
      <c r="U64">
        <f t="shared" si="2"/>
        <v>102033.60916947181</v>
      </c>
      <c r="W64">
        <f t="shared" si="3"/>
        <v>14713.143174983152</v>
      </c>
      <c r="X64">
        <f t="shared" si="4"/>
        <v>218391.58107233079</v>
      </c>
      <c r="Y64">
        <f t="shared" si="4"/>
        <v>2335178.8067569863</v>
      </c>
      <c r="Z64">
        <f t="shared" si="5"/>
        <v>154.40767509260522</v>
      </c>
      <c r="AA64">
        <f t="shared" si="6"/>
        <v>8352.2233379249828</v>
      </c>
      <c r="AB64">
        <f t="shared" si="6"/>
        <v>150376.66437067112</v>
      </c>
    </row>
    <row r="65" spans="1:28">
      <c r="A65" s="5">
        <v>61</v>
      </c>
      <c r="B65" s="1">
        <v>63940</v>
      </c>
      <c r="C65" s="1">
        <v>64878</v>
      </c>
      <c r="D65" s="1">
        <v>67034</v>
      </c>
      <c r="E65" s="1">
        <v>67730</v>
      </c>
      <c r="F65" s="11">
        <v>67199</v>
      </c>
      <c r="H65" s="3">
        <v>84317</v>
      </c>
      <c r="I65" s="3">
        <v>84530</v>
      </c>
      <c r="J65" s="3">
        <v>85575</v>
      </c>
      <c r="K65" s="3">
        <v>85635</v>
      </c>
      <c r="L65" s="14">
        <v>85747</v>
      </c>
      <c r="M65" s="6"/>
      <c r="N65" s="3">
        <f t="shared" si="8"/>
        <v>0.1647894077829298</v>
      </c>
      <c r="P65" s="8">
        <f t="shared" si="7"/>
        <v>11073.6834136051</v>
      </c>
      <c r="Q65" s="8">
        <f t="shared" si="0"/>
        <v>127622.68266209583</v>
      </c>
      <c r="R65" s="8">
        <f t="shared" si="0"/>
        <v>1142396.5905258625</v>
      </c>
      <c r="S65">
        <f t="shared" si="1"/>
        <v>330.69874357991836</v>
      </c>
      <c r="T65">
        <f t="shared" si="2"/>
        <v>7356.5178991751291</v>
      </c>
      <c r="U65">
        <f t="shared" si="2"/>
        <v>94348.99555940085</v>
      </c>
      <c r="W65">
        <f t="shared" si="3"/>
        <v>14130.197349162881</v>
      </c>
      <c r="X65">
        <f t="shared" si="4"/>
        <v>203678.43789734764</v>
      </c>
      <c r="Y65">
        <f t="shared" si="4"/>
        <v>2116787.2256846554</v>
      </c>
      <c r="Z65">
        <f t="shared" si="5"/>
        <v>162.06958260592998</v>
      </c>
      <c r="AA65">
        <f t="shared" si="6"/>
        <v>8197.8156628323777</v>
      </c>
      <c r="AB65">
        <f t="shared" si="6"/>
        <v>142024.44103274614</v>
      </c>
    </row>
    <row r="66" spans="1:28">
      <c r="A66" s="5">
        <v>62</v>
      </c>
      <c r="B66" s="1">
        <v>61883</v>
      </c>
      <c r="C66" s="1">
        <v>62814</v>
      </c>
      <c r="D66" s="1">
        <v>64969</v>
      </c>
      <c r="E66" s="1">
        <v>65685</v>
      </c>
      <c r="F66" s="11">
        <v>65132</v>
      </c>
      <c r="H66" s="3">
        <v>83213</v>
      </c>
      <c r="I66" s="3">
        <v>83400</v>
      </c>
      <c r="J66" s="3">
        <v>84522</v>
      </c>
      <c r="K66" s="3">
        <v>84553</v>
      </c>
      <c r="L66" s="14">
        <v>84734</v>
      </c>
      <c r="M66" s="6"/>
      <c r="N66" s="3">
        <f t="shared" si="8"/>
        <v>0.1599897162941066</v>
      </c>
      <c r="P66" s="8">
        <f t="shared" si="7"/>
        <v>10420.450201667751</v>
      </c>
      <c r="Q66" s="8">
        <f t="shared" si="0"/>
        <v>116548.99924849074</v>
      </c>
      <c r="R66" s="8">
        <f t="shared" si="0"/>
        <v>1014773.9078637665</v>
      </c>
      <c r="S66">
        <f t="shared" si="1"/>
        <v>332.25048849814954</v>
      </c>
      <c r="T66">
        <f t="shared" si="2"/>
        <v>7025.8191555952108</v>
      </c>
      <c r="U66">
        <f t="shared" si="2"/>
        <v>86992.477660225748</v>
      </c>
      <c r="W66">
        <f t="shared" si="3"/>
        <v>13556.568620464828</v>
      </c>
      <c r="X66">
        <f t="shared" si="4"/>
        <v>189548.24054818478</v>
      </c>
      <c r="Y66">
        <f t="shared" si="4"/>
        <v>1913108.7877873085</v>
      </c>
      <c r="Z66">
        <f t="shared" si="5"/>
        <v>170.55214416595052</v>
      </c>
      <c r="AA66">
        <f t="shared" si="6"/>
        <v>8035.746080226445</v>
      </c>
      <c r="AB66">
        <f t="shared" si="6"/>
        <v>133826.62536991382</v>
      </c>
    </row>
    <row r="67" spans="1:28">
      <c r="A67" s="5">
        <v>63</v>
      </c>
      <c r="B67" s="1">
        <v>59770</v>
      </c>
      <c r="C67" s="1">
        <v>60690</v>
      </c>
      <c r="D67" s="1">
        <v>62852</v>
      </c>
      <c r="E67" s="1">
        <v>63575</v>
      </c>
      <c r="F67" s="11">
        <v>62993</v>
      </c>
      <c r="H67" s="3">
        <v>82035</v>
      </c>
      <c r="I67" s="3">
        <v>82201</v>
      </c>
      <c r="J67" s="3">
        <v>83381</v>
      </c>
      <c r="K67" s="3">
        <v>83409</v>
      </c>
      <c r="L67" s="14">
        <v>83636</v>
      </c>
      <c r="M67" s="6"/>
      <c r="N67" s="3">
        <f t="shared" si="8"/>
        <v>0.15532982164476369</v>
      </c>
      <c r="P67" s="8">
        <f t="shared" si="7"/>
        <v>9784.6914548686</v>
      </c>
      <c r="Q67" s="8">
        <f t="shared" si="0"/>
        <v>106128.54904682295</v>
      </c>
      <c r="R67" s="8">
        <f t="shared" si="0"/>
        <v>898224.90861527587</v>
      </c>
      <c r="S67">
        <f t="shared" si="1"/>
        <v>332.82807414562473</v>
      </c>
      <c r="T67">
        <f t="shared" si="2"/>
        <v>6693.5686670970608</v>
      </c>
      <c r="U67">
        <f t="shared" si="2"/>
        <v>79966.658504630512</v>
      </c>
      <c r="W67">
        <f t="shared" si="3"/>
        <v>12991.164963081455</v>
      </c>
      <c r="X67">
        <f t="shared" si="4"/>
        <v>175991.67192771996</v>
      </c>
      <c r="Y67">
        <f t="shared" si="4"/>
        <v>1723560.5472391236</v>
      </c>
      <c r="Z67">
        <f t="shared" si="5"/>
        <v>179.91114293417775</v>
      </c>
      <c r="AA67">
        <f t="shared" si="6"/>
        <v>7865.1939360604956</v>
      </c>
      <c r="AB67">
        <f t="shared" si="6"/>
        <v>125790.87928968732</v>
      </c>
    </row>
    <row r="68" spans="1:28">
      <c r="A68" s="5">
        <v>64</v>
      </c>
      <c r="B68" s="1">
        <v>57601</v>
      </c>
      <c r="C68" s="1">
        <v>58508</v>
      </c>
      <c r="D68" s="1">
        <v>60686</v>
      </c>
      <c r="E68" s="1">
        <v>61402</v>
      </c>
      <c r="F68" s="11">
        <v>60786</v>
      </c>
      <c r="H68" s="3">
        <v>80775</v>
      </c>
      <c r="I68" s="3">
        <v>80931</v>
      </c>
      <c r="J68" s="3">
        <v>82148</v>
      </c>
      <c r="K68" s="3">
        <v>82200</v>
      </c>
      <c r="L68" s="14">
        <v>82443</v>
      </c>
      <c r="M68" s="6"/>
      <c r="N68" s="3">
        <f t="shared" si="8"/>
        <v>0.15080565208229485</v>
      </c>
      <c r="P68" s="8">
        <f t="shared" si="7"/>
        <v>9166.8723674743742</v>
      </c>
      <c r="Q68" s="8">
        <f t="shared" si="0"/>
        <v>96343.857591954365</v>
      </c>
      <c r="R68" s="8">
        <f t="shared" si="0"/>
        <v>792096.35956845281</v>
      </c>
      <c r="S68">
        <f t="shared" si="1"/>
        <v>332.94374061663933</v>
      </c>
      <c r="T68">
        <f t="shared" si="2"/>
        <v>6360.7405929514362</v>
      </c>
      <c r="U68">
        <f t="shared" si="2"/>
        <v>73273.089837533451</v>
      </c>
      <c r="W68">
        <f t="shared" si="3"/>
        <v>12432.870374620634</v>
      </c>
      <c r="X68">
        <f t="shared" si="4"/>
        <v>163000.50696463851</v>
      </c>
      <c r="Y68">
        <f t="shared" si="4"/>
        <v>1547568.8753114035</v>
      </c>
      <c r="Z68">
        <f t="shared" si="5"/>
        <v>189.60516451123482</v>
      </c>
      <c r="AA68">
        <f t="shared" si="6"/>
        <v>7685.2827931263182</v>
      </c>
      <c r="AB68">
        <f t="shared" si="6"/>
        <v>117925.68535362685</v>
      </c>
    </row>
    <row r="69" spans="1:28">
      <c r="A69" s="5">
        <v>65</v>
      </c>
      <c r="B69" s="1">
        <v>55375</v>
      </c>
      <c r="C69" s="1">
        <v>56269</v>
      </c>
      <c r="D69" s="1">
        <v>58464</v>
      </c>
      <c r="E69" s="1">
        <v>59165</v>
      </c>
      <c r="F69" s="11">
        <v>58512</v>
      </c>
      <c r="H69" s="3">
        <v>79423</v>
      </c>
      <c r="I69" s="3">
        <v>79579</v>
      </c>
      <c r="J69" s="3">
        <v>80813</v>
      </c>
      <c r="K69" s="3">
        <v>80914</v>
      </c>
      <c r="L69" s="14">
        <v>81148</v>
      </c>
      <c r="M69" s="6"/>
      <c r="N69" s="3">
        <f t="shared" si="8"/>
        <v>0.14641325444882997</v>
      </c>
      <c r="P69" s="8">
        <f t="shared" si="7"/>
        <v>8566.9323443099383</v>
      </c>
      <c r="Q69" s="8">
        <f t="shared" ref="Q69:R105" si="9">SUM(P69:P170)</f>
        <v>87176.985224479999</v>
      </c>
      <c r="R69" s="8">
        <f t="shared" si="9"/>
        <v>695752.5019764984</v>
      </c>
      <c r="S69">
        <f t="shared" ref="S69:S105" si="10">(F69-F70)*N70</f>
        <v>332.48602151049835</v>
      </c>
      <c r="T69">
        <f t="shared" ref="T69:U105" si="11">SUM(S69:S170)</f>
        <v>6027.7968523347972</v>
      </c>
      <c r="U69">
        <f t="shared" si="11"/>
        <v>66912.349244582016</v>
      </c>
      <c r="W69">
        <f t="shared" ref="W69:W105" si="12">L69*N69</f>
        <v>11881.142772013654</v>
      </c>
      <c r="X69">
        <f t="shared" ref="X69:Y105" si="13">SUM(W69:W170)</f>
        <v>150567.63659001788</v>
      </c>
      <c r="Y69">
        <f t="shared" si="13"/>
        <v>1384568.3683467649</v>
      </c>
      <c r="Z69">
        <f t="shared" ref="Z69:Z105" si="14">(L69-L70)*N70</f>
        <v>199.29260459928119</v>
      </c>
      <c r="AA69">
        <f t="shared" ref="AA69:AB105" si="15">SUM(Z69:Z170)</f>
        <v>7495.6776286150834</v>
      </c>
      <c r="AB69">
        <f t="shared" si="15"/>
        <v>110240.40256050052</v>
      </c>
    </row>
    <row r="70" spans="1:28">
      <c r="A70" s="5">
        <v>66</v>
      </c>
      <c r="B70" s="1">
        <v>53090</v>
      </c>
      <c r="C70" s="1">
        <v>53971</v>
      </c>
      <c r="D70" s="1">
        <v>56175</v>
      </c>
      <c r="E70" s="1">
        <v>56857</v>
      </c>
      <c r="F70" s="11">
        <v>56173</v>
      </c>
      <c r="H70" s="3">
        <v>77964</v>
      </c>
      <c r="I70" s="3">
        <v>78132</v>
      </c>
      <c r="J70" s="3">
        <v>79365</v>
      </c>
      <c r="K70" s="3">
        <v>79533</v>
      </c>
      <c r="L70" s="14">
        <v>79746</v>
      </c>
      <c r="M70" s="6"/>
      <c r="N70" s="3">
        <f t="shared" si="8"/>
        <v>0.14214879072701939</v>
      </c>
      <c r="P70" s="8">
        <f t="shared" ref="P70:P105" si="16">F70*N70</f>
        <v>7984.9240215088603</v>
      </c>
      <c r="Q70" s="8">
        <f t="shared" si="9"/>
        <v>78610.052880170042</v>
      </c>
      <c r="R70" s="8">
        <f t="shared" si="9"/>
        <v>608575.51675201824</v>
      </c>
      <c r="S70">
        <f t="shared" si="10"/>
        <v>331.63450885148313</v>
      </c>
      <c r="T70">
        <f t="shared" si="11"/>
        <v>5695.3108308242981</v>
      </c>
      <c r="U70">
        <f t="shared" si="11"/>
        <v>60884.552392247213</v>
      </c>
      <c r="W70">
        <f t="shared" si="12"/>
        <v>11335.797465316888</v>
      </c>
      <c r="X70">
        <f t="shared" si="13"/>
        <v>138686.49381800424</v>
      </c>
      <c r="Y70">
        <f t="shared" si="13"/>
        <v>1234000.7317567472</v>
      </c>
      <c r="Z70">
        <f t="shared" si="14"/>
        <v>208.11687030713131</v>
      </c>
      <c r="AA70">
        <f t="shared" si="15"/>
        <v>7296.3850240158026</v>
      </c>
      <c r="AB70">
        <f t="shared" si="15"/>
        <v>102744.72493188543</v>
      </c>
    </row>
    <row r="71" spans="1:28">
      <c r="A71" s="5">
        <v>67</v>
      </c>
      <c r="B71" s="1">
        <v>50744</v>
      </c>
      <c r="C71" s="1">
        <v>51617</v>
      </c>
      <c r="D71" s="1">
        <v>53808</v>
      </c>
      <c r="E71" s="1">
        <v>54477</v>
      </c>
      <c r="F71" s="11">
        <v>53770</v>
      </c>
      <c r="H71" s="3">
        <v>76390</v>
      </c>
      <c r="I71" s="3">
        <v>76579</v>
      </c>
      <c r="J71" s="3">
        <v>77803</v>
      </c>
      <c r="K71" s="3">
        <v>78049</v>
      </c>
      <c r="L71" s="14">
        <v>78238</v>
      </c>
      <c r="M71" s="6"/>
      <c r="N71" s="3">
        <f t="shared" ref="N71:N105" si="17">N70*$N$2</f>
        <v>0.1380085346864266</v>
      </c>
      <c r="P71" s="8">
        <f t="shared" si="16"/>
        <v>7420.7189100891583</v>
      </c>
      <c r="Q71" s="8">
        <f t="shared" si="9"/>
        <v>70625.128858661177</v>
      </c>
      <c r="R71" s="8">
        <f t="shared" si="9"/>
        <v>529965.46387184842</v>
      </c>
      <c r="S71">
        <f t="shared" si="10"/>
        <v>329.61261682389267</v>
      </c>
      <c r="T71">
        <f t="shared" si="11"/>
        <v>5363.6763219728145</v>
      </c>
      <c r="U71">
        <f t="shared" si="11"/>
        <v>55189.241561422918</v>
      </c>
      <c r="W71">
        <f t="shared" si="12"/>
        <v>10797.511736796645</v>
      </c>
      <c r="X71">
        <f t="shared" si="13"/>
        <v>127350.69635268736</v>
      </c>
      <c r="Y71">
        <f t="shared" si="13"/>
        <v>1095314.2379387431</v>
      </c>
      <c r="Z71">
        <f t="shared" si="14"/>
        <v>215.58808962180623</v>
      </c>
      <c r="AA71">
        <f t="shared" si="15"/>
        <v>7088.2681537086701</v>
      </c>
      <c r="AB71">
        <f t="shared" si="15"/>
        <v>95448.339907869624</v>
      </c>
    </row>
    <row r="72" spans="1:28">
      <c r="A72" s="5">
        <v>68</v>
      </c>
      <c r="B72" s="1">
        <v>48340</v>
      </c>
      <c r="C72" s="1">
        <v>49212</v>
      </c>
      <c r="D72" s="1">
        <v>51362</v>
      </c>
      <c r="E72" s="1">
        <v>52029</v>
      </c>
      <c r="F72" s="11">
        <v>51310</v>
      </c>
      <c r="H72" s="3">
        <v>74696</v>
      </c>
      <c r="I72" s="3">
        <v>74919</v>
      </c>
      <c r="J72" s="3">
        <v>76126</v>
      </c>
      <c r="K72" s="3">
        <v>76457</v>
      </c>
      <c r="L72" s="14">
        <v>76629</v>
      </c>
      <c r="M72" s="6"/>
      <c r="N72" s="3">
        <f t="shared" si="17"/>
        <v>0.13398886862759865</v>
      </c>
      <c r="P72" s="8">
        <f t="shared" si="16"/>
        <v>6874.9688492820869</v>
      </c>
      <c r="Q72" s="8">
        <f t="shared" si="9"/>
        <v>63204.409948572036</v>
      </c>
      <c r="R72" s="8">
        <f t="shared" si="9"/>
        <v>459340.33501318697</v>
      </c>
      <c r="S72">
        <f t="shared" si="10"/>
        <v>326.5165633546336</v>
      </c>
      <c r="T72">
        <f t="shared" si="11"/>
        <v>5034.0637051489211</v>
      </c>
      <c r="U72">
        <f t="shared" si="11"/>
        <v>49825.565239450101</v>
      </c>
      <c r="W72">
        <f t="shared" si="12"/>
        <v>10267.433014064258</v>
      </c>
      <c r="X72">
        <f t="shared" si="13"/>
        <v>116553.18461589071</v>
      </c>
      <c r="Y72">
        <f t="shared" si="13"/>
        <v>967963.5415860553</v>
      </c>
      <c r="Z72">
        <f t="shared" si="14"/>
        <v>223.6183156998467</v>
      </c>
      <c r="AA72">
        <f t="shared" si="15"/>
        <v>6872.6800640868641</v>
      </c>
      <c r="AB72">
        <f t="shared" si="15"/>
        <v>88360.071754160963</v>
      </c>
    </row>
    <row r="73" spans="1:28">
      <c r="A73" s="5">
        <v>69</v>
      </c>
      <c r="B73" s="1">
        <v>45885</v>
      </c>
      <c r="C73" s="1">
        <v>46763</v>
      </c>
      <c r="D73" s="1">
        <v>48841</v>
      </c>
      <c r="E73" s="1">
        <v>49517</v>
      </c>
      <c r="F73" s="11">
        <v>48800</v>
      </c>
      <c r="H73" s="3">
        <v>72876</v>
      </c>
      <c r="I73" s="3">
        <v>73144</v>
      </c>
      <c r="J73" s="3">
        <v>74328</v>
      </c>
      <c r="K73" s="3">
        <v>74747</v>
      </c>
      <c r="L73" s="14">
        <v>74910</v>
      </c>
      <c r="M73" s="6"/>
      <c r="N73" s="3">
        <f t="shared" si="17"/>
        <v>0.13008628022096957</v>
      </c>
      <c r="P73" s="8">
        <f t="shared" si="16"/>
        <v>6348.2104747833155</v>
      </c>
      <c r="Q73" s="8">
        <f t="shared" si="9"/>
        <v>56329.44109928995</v>
      </c>
      <c r="R73" s="8">
        <f t="shared" si="9"/>
        <v>396135.92506461492</v>
      </c>
      <c r="S73">
        <f t="shared" si="10"/>
        <v>322.0582665664781</v>
      </c>
      <c r="T73">
        <f t="shared" si="11"/>
        <v>4707.5471417942872</v>
      </c>
      <c r="U73">
        <f t="shared" si="11"/>
        <v>44791.501534301184</v>
      </c>
      <c r="W73">
        <f t="shared" si="12"/>
        <v>9744.7632513528315</v>
      </c>
      <c r="X73">
        <f t="shared" si="13"/>
        <v>106285.75160182644</v>
      </c>
      <c r="Y73">
        <f t="shared" si="13"/>
        <v>851410.35697016481</v>
      </c>
      <c r="Z73">
        <f t="shared" si="14"/>
        <v>232.89233080336689</v>
      </c>
      <c r="AA73">
        <f t="shared" si="15"/>
        <v>6649.0617483870174</v>
      </c>
      <c r="AB73">
        <f t="shared" si="15"/>
        <v>81487.391690074088</v>
      </c>
    </row>
    <row r="74" spans="1:28">
      <c r="A74" s="5">
        <v>70</v>
      </c>
      <c r="B74" s="1">
        <v>43391</v>
      </c>
      <c r="C74" s="1">
        <v>44277</v>
      </c>
      <c r="D74" s="1">
        <v>46257</v>
      </c>
      <c r="E74" s="1">
        <v>46948</v>
      </c>
      <c r="F74" s="11">
        <v>46250</v>
      </c>
      <c r="H74" s="3">
        <v>70918</v>
      </c>
      <c r="I74" s="3">
        <v>71240</v>
      </c>
      <c r="J74" s="3">
        <v>72394</v>
      </c>
      <c r="K74" s="3">
        <v>72899</v>
      </c>
      <c r="L74" s="14">
        <v>73066</v>
      </c>
      <c r="M74" s="6"/>
      <c r="N74" s="3">
        <f t="shared" si="17"/>
        <v>0.12629735943783454</v>
      </c>
      <c r="P74" s="8">
        <f t="shared" si="16"/>
        <v>5841.2528739998479</v>
      </c>
      <c r="Q74" s="8">
        <f t="shared" si="9"/>
        <v>49981.230624506628</v>
      </c>
      <c r="R74" s="8">
        <f t="shared" si="9"/>
        <v>339806.48396532499</v>
      </c>
      <c r="S74">
        <f t="shared" si="10"/>
        <v>316.72434895915205</v>
      </c>
      <c r="T74">
        <f t="shared" si="11"/>
        <v>4385.4888752278111</v>
      </c>
      <c r="U74">
        <f t="shared" si="11"/>
        <v>40083.954392506887</v>
      </c>
      <c r="W74">
        <f t="shared" si="12"/>
        <v>9228.0428646848195</v>
      </c>
      <c r="X74">
        <f t="shared" si="13"/>
        <v>96540.988350473606</v>
      </c>
      <c r="Y74">
        <f t="shared" si="13"/>
        <v>745124.60536833818</v>
      </c>
      <c r="Z74">
        <f t="shared" si="14"/>
        <v>244.13402198128986</v>
      </c>
      <c r="AA74">
        <f t="shared" si="15"/>
        <v>6416.169417583651</v>
      </c>
      <c r="AB74">
        <f t="shared" si="15"/>
        <v>74838.329941687072</v>
      </c>
    </row>
    <row r="75" spans="1:28">
      <c r="A75" s="5">
        <v>71</v>
      </c>
      <c r="B75" s="1">
        <v>40872</v>
      </c>
      <c r="C75" s="1">
        <v>41763</v>
      </c>
      <c r="D75" s="1">
        <v>43623</v>
      </c>
      <c r="E75" s="1">
        <v>44332</v>
      </c>
      <c r="F75" s="11">
        <v>43667</v>
      </c>
      <c r="H75" s="3">
        <v>68807</v>
      </c>
      <c r="I75" s="3">
        <v>69191</v>
      </c>
      <c r="J75" s="3">
        <v>70308</v>
      </c>
      <c r="K75" s="3">
        <v>70892</v>
      </c>
      <c r="L75" s="14">
        <v>71075</v>
      </c>
      <c r="M75" s="6"/>
      <c r="N75" s="3">
        <f t="shared" si="17"/>
        <v>0.12261879557071315</v>
      </c>
      <c r="P75" s="8">
        <f t="shared" si="16"/>
        <v>5354.3949461863313</v>
      </c>
      <c r="Q75" s="8">
        <f t="shared" si="9"/>
        <v>44139.97775050679</v>
      </c>
      <c r="R75" s="8">
        <f t="shared" si="9"/>
        <v>289825.25334081845</v>
      </c>
      <c r="S75">
        <f t="shared" si="10"/>
        <v>309.4041259109548</v>
      </c>
      <c r="T75">
        <f t="shared" si="11"/>
        <v>4068.7645262686597</v>
      </c>
      <c r="U75">
        <f t="shared" si="11"/>
        <v>35698.465517279074</v>
      </c>
      <c r="W75">
        <f t="shared" si="12"/>
        <v>8715.1308951884366</v>
      </c>
      <c r="X75">
        <f t="shared" si="13"/>
        <v>87312.94548578879</v>
      </c>
      <c r="Y75">
        <f t="shared" si="13"/>
        <v>648583.6170178646</v>
      </c>
      <c r="Z75">
        <f t="shared" si="14"/>
        <v>256.3089969550926</v>
      </c>
      <c r="AA75">
        <f t="shared" si="15"/>
        <v>6172.03539560236</v>
      </c>
      <c r="AB75">
        <f t="shared" si="15"/>
        <v>68422.160524103398</v>
      </c>
    </row>
    <row r="76" spans="1:28">
      <c r="A76" s="5">
        <v>72</v>
      </c>
      <c r="B76" s="1">
        <v>38351</v>
      </c>
      <c r="C76" s="1">
        <v>39238</v>
      </c>
      <c r="D76" s="1">
        <v>40961</v>
      </c>
      <c r="E76" s="1">
        <v>41680</v>
      </c>
      <c r="F76" s="11">
        <v>41068</v>
      </c>
      <c r="H76" s="3">
        <v>66542</v>
      </c>
      <c r="I76" s="3">
        <v>66994</v>
      </c>
      <c r="J76" s="3">
        <v>68063</v>
      </c>
      <c r="K76" s="3">
        <v>68703</v>
      </c>
      <c r="L76" s="14">
        <v>68922</v>
      </c>
      <c r="M76" s="6"/>
      <c r="N76" s="3">
        <f t="shared" si="17"/>
        <v>0.1190473743404982</v>
      </c>
      <c r="P76" s="8">
        <f t="shared" si="16"/>
        <v>4889.03756941558</v>
      </c>
      <c r="Q76" s="8">
        <f t="shared" si="9"/>
        <v>38785.582804320467</v>
      </c>
      <c r="R76" s="8">
        <f t="shared" si="9"/>
        <v>245685.27559031162</v>
      </c>
      <c r="S76">
        <f t="shared" si="10"/>
        <v>300.62351520352991</v>
      </c>
      <c r="T76">
        <f t="shared" si="11"/>
        <v>3759.3604003577043</v>
      </c>
      <c r="U76">
        <f t="shared" si="11"/>
        <v>31629.700991010406</v>
      </c>
      <c r="W76">
        <f t="shared" si="12"/>
        <v>8204.9831342958169</v>
      </c>
      <c r="X76">
        <f t="shared" si="13"/>
        <v>78597.814590600363</v>
      </c>
      <c r="Y76">
        <f t="shared" si="13"/>
        <v>561270.67153207585</v>
      </c>
      <c r="Z76">
        <f t="shared" si="14"/>
        <v>268.14554220384059</v>
      </c>
      <c r="AA76">
        <f t="shared" si="15"/>
        <v>5915.7263986472672</v>
      </c>
      <c r="AB76">
        <f t="shared" si="15"/>
        <v>62250.125128501037</v>
      </c>
    </row>
    <row r="77" spans="1:28">
      <c r="A77" s="5">
        <v>73</v>
      </c>
      <c r="B77" s="1">
        <v>35848</v>
      </c>
      <c r="C77" s="1">
        <v>36720</v>
      </c>
      <c r="D77" s="1">
        <v>38286</v>
      </c>
      <c r="E77" s="1">
        <v>39008</v>
      </c>
      <c r="F77" s="11">
        <v>38467</v>
      </c>
      <c r="H77" s="3">
        <v>64126</v>
      </c>
      <c r="I77" s="3">
        <v>64652</v>
      </c>
      <c r="J77" s="3">
        <v>65663</v>
      </c>
      <c r="K77" s="3">
        <v>66322</v>
      </c>
      <c r="L77" s="14">
        <v>66602</v>
      </c>
      <c r="M77" s="6"/>
      <c r="N77" s="3">
        <f t="shared" si="17"/>
        <v>0.11557997508786233</v>
      </c>
      <c r="P77" s="8">
        <f t="shared" si="16"/>
        <v>4446.0149017048006</v>
      </c>
      <c r="Q77" s="8">
        <f t="shared" si="9"/>
        <v>33896.545234904879</v>
      </c>
      <c r="R77" s="8">
        <f t="shared" si="9"/>
        <v>206899.69278599115</v>
      </c>
      <c r="S77">
        <f t="shared" si="10"/>
        <v>290.74535480839933</v>
      </c>
      <c r="T77">
        <f t="shared" si="11"/>
        <v>3458.7368851541746</v>
      </c>
      <c r="U77">
        <f t="shared" si="11"/>
        <v>27870.3405906527</v>
      </c>
      <c r="W77">
        <f t="shared" si="12"/>
        <v>7697.857500801807</v>
      </c>
      <c r="X77">
        <f t="shared" si="13"/>
        <v>70392.831456304528</v>
      </c>
      <c r="Y77">
        <f t="shared" si="13"/>
        <v>482672.85694147559</v>
      </c>
      <c r="Z77">
        <f t="shared" si="14"/>
        <v>279.63621157179898</v>
      </c>
      <c r="AA77">
        <f t="shared" si="15"/>
        <v>5647.5808564434265</v>
      </c>
      <c r="AB77">
        <f t="shared" si="15"/>
        <v>56334.398729853769</v>
      </c>
    </row>
    <row r="78" spans="1:28">
      <c r="A78" s="5">
        <v>74</v>
      </c>
      <c r="B78" s="1">
        <v>33371</v>
      </c>
      <c r="C78" s="1">
        <v>34215</v>
      </c>
      <c r="D78" s="1">
        <v>35615</v>
      </c>
      <c r="E78" s="1">
        <v>36328</v>
      </c>
      <c r="F78" s="11">
        <v>35876</v>
      </c>
      <c r="H78" s="3">
        <v>61556</v>
      </c>
      <c r="I78" s="3">
        <v>62160</v>
      </c>
      <c r="J78" s="3">
        <v>63102</v>
      </c>
      <c r="K78" s="3">
        <v>63748</v>
      </c>
      <c r="L78" s="14">
        <v>64110</v>
      </c>
      <c r="M78" s="6"/>
      <c r="N78" s="3">
        <f t="shared" si="17"/>
        <v>0.11221356804646829</v>
      </c>
      <c r="P78" s="8">
        <f t="shared" si="16"/>
        <v>4025.7739672350963</v>
      </c>
      <c r="Q78" s="8">
        <f t="shared" si="9"/>
        <v>29450.530333200069</v>
      </c>
      <c r="R78" s="8">
        <f t="shared" si="9"/>
        <v>173003.14755108627</v>
      </c>
      <c r="S78">
        <f t="shared" si="10"/>
        <v>280.64286532786633</v>
      </c>
      <c r="T78">
        <f t="shared" si="11"/>
        <v>3167.9915303457751</v>
      </c>
      <c r="U78">
        <f t="shared" si="11"/>
        <v>24411.603705498525</v>
      </c>
      <c r="W78">
        <f t="shared" si="12"/>
        <v>7194.0118474590818</v>
      </c>
      <c r="X78">
        <f t="shared" si="13"/>
        <v>62694.973955502712</v>
      </c>
      <c r="Y78">
        <f t="shared" si="13"/>
        <v>412280.02548517106</v>
      </c>
      <c r="Z78">
        <f t="shared" si="14"/>
        <v>290.88371522725276</v>
      </c>
      <c r="AA78">
        <f t="shared" si="15"/>
        <v>5367.9446448716271</v>
      </c>
      <c r="AB78">
        <f t="shared" si="15"/>
        <v>50686.817873410342</v>
      </c>
    </row>
    <row r="79" spans="1:28">
      <c r="A79" s="5">
        <v>75</v>
      </c>
      <c r="B79" s="1">
        <v>30919</v>
      </c>
      <c r="C79" s="1">
        <v>31724</v>
      </c>
      <c r="D79" s="1">
        <v>32956</v>
      </c>
      <c r="E79" s="1">
        <v>33655</v>
      </c>
      <c r="F79" s="11">
        <v>33300</v>
      </c>
      <c r="H79" s="3">
        <v>58824</v>
      </c>
      <c r="I79" s="3">
        <v>59503</v>
      </c>
      <c r="J79" s="3">
        <v>60367</v>
      </c>
      <c r="K79" s="3">
        <v>60985</v>
      </c>
      <c r="L79" s="14">
        <v>61440</v>
      </c>
      <c r="M79" s="6"/>
      <c r="N79" s="3">
        <f t="shared" si="17"/>
        <v>0.10894521169560029</v>
      </c>
      <c r="P79" s="8">
        <f t="shared" si="16"/>
        <v>3627.8755494634897</v>
      </c>
      <c r="Q79" s="8">
        <f t="shared" si="9"/>
        <v>25424.756365964971</v>
      </c>
      <c r="R79" s="8">
        <f t="shared" si="9"/>
        <v>143552.61721788617</v>
      </c>
      <c r="S79">
        <f t="shared" si="10"/>
        <v>270.45913233558247</v>
      </c>
      <c r="T79">
        <f t="shared" si="11"/>
        <v>2887.3486650179088</v>
      </c>
      <c r="U79">
        <f t="shared" si="11"/>
        <v>21243.612175152753</v>
      </c>
      <c r="W79">
        <f t="shared" si="12"/>
        <v>6693.5938065776818</v>
      </c>
      <c r="X79">
        <f t="shared" si="13"/>
        <v>55500.962108043626</v>
      </c>
      <c r="Y79">
        <f t="shared" si="13"/>
        <v>349585.05152966839</v>
      </c>
      <c r="Z79">
        <f t="shared" si="14"/>
        <v>301.45034304122413</v>
      </c>
      <c r="AA79">
        <f t="shared" si="15"/>
        <v>5077.0609296443754</v>
      </c>
      <c r="AB79">
        <f t="shared" si="15"/>
        <v>45318.873228538716</v>
      </c>
    </row>
    <row r="80" spans="1:28">
      <c r="A80" s="5">
        <v>76</v>
      </c>
      <c r="B80" s="1">
        <v>28485</v>
      </c>
      <c r="C80" s="1">
        <v>29246</v>
      </c>
      <c r="D80" s="1">
        <v>30321</v>
      </c>
      <c r="E80" s="1">
        <v>31000</v>
      </c>
      <c r="F80" s="11">
        <v>30743</v>
      </c>
      <c r="H80" s="3">
        <v>55920</v>
      </c>
      <c r="I80" s="3">
        <v>56664</v>
      </c>
      <c r="J80" s="3">
        <v>57444</v>
      </c>
      <c r="K80" s="3">
        <v>58045</v>
      </c>
      <c r="L80" s="14">
        <v>58590</v>
      </c>
      <c r="M80" s="6"/>
      <c r="N80" s="3">
        <f t="shared" si="17"/>
        <v>0.1057720501899032</v>
      </c>
      <c r="P80" s="8">
        <f t="shared" si="16"/>
        <v>3251.7501389881941</v>
      </c>
      <c r="Q80" s="8">
        <f t="shared" si="9"/>
        <v>21796.880816501478</v>
      </c>
      <c r="R80" s="8">
        <f t="shared" si="9"/>
        <v>118127.86085192123</v>
      </c>
      <c r="S80">
        <f t="shared" si="10"/>
        <v>260.93862090538255</v>
      </c>
      <c r="T80">
        <f t="shared" si="11"/>
        <v>2616.8895326823263</v>
      </c>
      <c r="U80">
        <f t="shared" si="11"/>
        <v>18356.263510134842</v>
      </c>
      <c r="W80">
        <f t="shared" si="12"/>
        <v>6197.1844206264286</v>
      </c>
      <c r="X80">
        <f t="shared" si="13"/>
        <v>48807.36830146594</v>
      </c>
      <c r="Y80">
        <f t="shared" si="13"/>
        <v>294084.08942162478</v>
      </c>
      <c r="Z80">
        <f t="shared" si="14"/>
        <v>325.32607281710034</v>
      </c>
      <c r="AA80">
        <f t="shared" si="15"/>
        <v>4775.6105866031503</v>
      </c>
      <c r="AB80">
        <f t="shared" si="15"/>
        <v>40241.812298894351</v>
      </c>
    </row>
    <row r="81" spans="1:28">
      <c r="A81" s="5">
        <v>77</v>
      </c>
      <c r="B81" s="1">
        <v>26067</v>
      </c>
      <c r="C81" s="1">
        <v>26826</v>
      </c>
      <c r="D81" s="1">
        <v>27810</v>
      </c>
      <c r="E81" s="1">
        <v>28371</v>
      </c>
      <c r="F81" s="11">
        <v>28202</v>
      </c>
      <c r="H81" s="3">
        <v>52776</v>
      </c>
      <c r="I81" s="3">
        <v>53744</v>
      </c>
      <c r="J81" s="3">
        <v>54446</v>
      </c>
      <c r="K81" s="3">
        <v>54939</v>
      </c>
      <c r="L81" s="14">
        <v>55422</v>
      </c>
      <c r="M81" s="6"/>
      <c r="N81" s="3">
        <f t="shared" si="17"/>
        <v>0.10269131086398368</v>
      </c>
      <c r="P81" s="8">
        <f t="shared" si="16"/>
        <v>2896.1003489860677</v>
      </c>
      <c r="Q81" s="8">
        <f t="shared" si="9"/>
        <v>18545.130677513283</v>
      </c>
      <c r="R81" s="8">
        <f t="shared" si="9"/>
        <v>96330.98003541975</v>
      </c>
      <c r="S81">
        <f t="shared" si="10"/>
        <v>247.65554969527716</v>
      </c>
      <c r="T81">
        <f t="shared" si="11"/>
        <v>2355.9509117769435</v>
      </c>
      <c r="U81">
        <f t="shared" si="11"/>
        <v>15739.373977452518</v>
      </c>
      <c r="W81">
        <f t="shared" si="12"/>
        <v>5691.3578307037042</v>
      </c>
      <c r="X81">
        <f t="shared" si="13"/>
        <v>42610.183880839519</v>
      </c>
      <c r="Y81">
        <f t="shared" si="13"/>
        <v>245276.72112015888</v>
      </c>
      <c r="Z81">
        <f t="shared" si="14"/>
        <v>324.92328359778918</v>
      </c>
      <c r="AA81">
        <f t="shared" si="15"/>
        <v>4450.2845137860495</v>
      </c>
      <c r="AB81">
        <f t="shared" si="15"/>
        <v>35466.2017122912</v>
      </c>
    </row>
    <row r="82" spans="1:28">
      <c r="A82" s="5">
        <v>78</v>
      </c>
      <c r="B82" s="1">
        <v>23698</v>
      </c>
      <c r="C82" s="1">
        <v>24440</v>
      </c>
      <c r="D82" s="1">
        <v>25339</v>
      </c>
      <c r="E82" s="1">
        <v>25824</v>
      </c>
      <c r="F82" s="11">
        <v>25718</v>
      </c>
      <c r="H82" s="3">
        <v>49537</v>
      </c>
      <c r="I82" s="3">
        <v>50654</v>
      </c>
      <c r="J82" s="3">
        <v>51248</v>
      </c>
      <c r="K82" s="3">
        <v>51732</v>
      </c>
      <c r="L82" s="14">
        <v>52163</v>
      </c>
      <c r="M82" s="6"/>
      <c r="N82" s="3">
        <f t="shared" si="17"/>
        <v>9.9700301809692901E-2</v>
      </c>
      <c r="P82" s="8">
        <f t="shared" si="16"/>
        <v>2564.0923619416822</v>
      </c>
      <c r="Q82" s="8">
        <f t="shared" si="9"/>
        <v>15649.030328527217</v>
      </c>
      <c r="R82" s="8">
        <f t="shared" si="9"/>
        <v>77785.849357906467</v>
      </c>
      <c r="S82">
        <f t="shared" si="10"/>
        <v>234.7312930956362</v>
      </c>
      <c r="T82">
        <f t="shared" si="11"/>
        <v>2108.2953620816661</v>
      </c>
      <c r="U82">
        <f t="shared" si="11"/>
        <v>13383.423065675574</v>
      </c>
      <c r="W82">
        <f t="shared" si="12"/>
        <v>5200.6668432990109</v>
      </c>
      <c r="X82">
        <f t="shared" si="13"/>
        <v>36918.826050135809</v>
      </c>
      <c r="Y82">
        <f t="shared" si="13"/>
        <v>202666.53723931932</v>
      </c>
      <c r="Z82">
        <f t="shared" si="14"/>
        <v>324.46156472435985</v>
      </c>
      <c r="AA82">
        <f t="shared" si="15"/>
        <v>4125.3612301882586</v>
      </c>
      <c r="AB82">
        <f t="shared" si="15"/>
        <v>31015.917198505154</v>
      </c>
    </row>
    <row r="83" spans="1:28">
      <c r="A83" s="5">
        <v>79</v>
      </c>
      <c r="B83" s="1">
        <v>21383</v>
      </c>
      <c r="C83" s="1">
        <v>22095</v>
      </c>
      <c r="D83" s="1">
        <v>22917</v>
      </c>
      <c r="E83" s="1">
        <v>23356</v>
      </c>
      <c r="F83" s="11">
        <v>23293</v>
      </c>
      <c r="H83" s="3">
        <v>46205</v>
      </c>
      <c r="I83" s="3">
        <v>47401</v>
      </c>
      <c r="J83" s="3">
        <v>47864</v>
      </c>
      <c r="K83" s="3">
        <v>48421</v>
      </c>
      <c r="L83" s="14">
        <v>48811</v>
      </c>
      <c r="M83" s="6"/>
      <c r="N83" s="3">
        <f t="shared" si="17"/>
        <v>9.6796409523973698E-2</v>
      </c>
      <c r="P83" s="8">
        <f t="shared" si="16"/>
        <v>2254.6787670419194</v>
      </c>
      <c r="Q83" s="8">
        <f t="shared" si="9"/>
        <v>13084.937966585534</v>
      </c>
      <c r="R83" s="8">
        <f t="shared" si="9"/>
        <v>62136.81902937925</v>
      </c>
      <c r="S83">
        <f t="shared" si="10"/>
        <v>221.78594803551255</v>
      </c>
      <c r="T83">
        <f t="shared" si="11"/>
        <v>1873.56406898603</v>
      </c>
      <c r="U83">
        <f t="shared" si="11"/>
        <v>11275.127703593909</v>
      </c>
      <c r="W83">
        <f t="shared" si="12"/>
        <v>4724.7295452746803</v>
      </c>
      <c r="X83">
        <f t="shared" si="13"/>
        <v>31718.159206836794</v>
      </c>
      <c r="Y83">
        <f t="shared" si="13"/>
        <v>165747.71118918355</v>
      </c>
      <c r="Z83">
        <f t="shared" si="14"/>
        <v>323.84507497049839</v>
      </c>
      <c r="AA83">
        <f t="shared" si="15"/>
        <v>3800.8996654639</v>
      </c>
      <c r="AB83">
        <f t="shared" si="15"/>
        <v>26890.555968316898</v>
      </c>
    </row>
    <row r="84" spans="1:28">
      <c r="A84" s="5">
        <v>80</v>
      </c>
      <c r="B84" s="1">
        <v>19131</v>
      </c>
      <c r="C84" s="1">
        <v>19802</v>
      </c>
      <c r="D84" s="1">
        <v>20551</v>
      </c>
      <c r="E84" s="1">
        <v>20969</v>
      </c>
      <c r="F84" s="11">
        <v>20933</v>
      </c>
      <c r="H84" s="3">
        <v>42785</v>
      </c>
      <c r="I84" s="3">
        <v>43997</v>
      </c>
      <c r="J84" s="3">
        <v>44311</v>
      </c>
      <c r="K84" s="3">
        <v>45006</v>
      </c>
      <c r="L84" s="14">
        <v>45365</v>
      </c>
      <c r="M84" s="6"/>
      <c r="N84" s="3">
        <f t="shared" si="17"/>
        <v>9.397709662521718E-2</v>
      </c>
      <c r="P84" s="8">
        <f t="shared" si="16"/>
        <v>1967.2225636556711</v>
      </c>
      <c r="Q84" s="8">
        <f t="shared" si="9"/>
        <v>10830.259199543616</v>
      </c>
      <c r="R84" s="8">
        <f t="shared" si="9"/>
        <v>49051.881062793727</v>
      </c>
      <c r="S84">
        <f t="shared" si="10"/>
        <v>208.84813026710887</v>
      </c>
      <c r="T84">
        <f t="shared" si="11"/>
        <v>1651.7781209505174</v>
      </c>
      <c r="U84">
        <f t="shared" si="11"/>
        <v>9401.5636346078791</v>
      </c>
      <c r="W84">
        <f t="shared" si="12"/>
        <v>4263.2709884029773</v>
      </c>
      <c r="X84">
        <f t="shared" si="13"/>
        <v>26993.429661562117</v>
      </c>
      <c r="Y84">
        <f t="shared" si="13"/>
        <v>134029.55198234675</v>
      </c>
      <c r="Z84">
        <f t="shared" si="14"/>
        <v>322.53304521373082</v>
      </c>
      <c r="AA84">
        <f t="shared" si="15"/>
        <v>3477.0545904934015</v>
      </c>
      <c r="AB84">
        <f t="shared" si="15"/>
        <v>23089.656302852996</v>
      </c>
    </row>
    <row r="85" spans="1:28">
      <c r="A85" s="5">
        <v>81</v>
      </c>
      <c r="B85" s="1">
        <v>16951</v>
      </c>
      <c r="C85" s="1">
        <v>17572</v>
      </c>
      <c r="D85" s="1">
        <v>18253</v>
      </c>
      <c r="E85" s="1">
        <v>18666</v>
      </c>
      <c r="F85" s="11">
        <v>18644</v>
      </c>
      <c r="H85" s="3">
        <v>39287</v>
      </c>
      <c r="I85" s="3">
        <v>40462</v>
      </c>
      <c r="J85" s="3">
        <v>40617</v>
      </c>
      <c r="K85" s="3">
        <v>41494</v>
      </c>
      <c r="L85" s="14">
        <v>41830</v>
      </c>
      <c r="M85" s="6"/>
      <c r="N85" s="3">
        <f t="shared" si="17"/>
        <v>9.1239899636133187E-2</v>
      </c>
      <c r="P85" s="8">
        <f t="shared" si="16"/>
        <v>1701.0766888160672</v>
      </c>
      <c r="Q85" s="8">
        <f t="shared" si="9"/>
        <v>8863.0366358879455</v>
      </c>
      <c r="R85" s="8">
        <f t="shared" si="9"/>
        <v>38221.621863250104</v>
      </c>
      <c r="S85">
        <f t="shared" si="10"/>
        <v>195.67858087011476</v>
      </c>
      <c r="T85">
        <f t="shared" si="11"/>
        <v>1442.9299906834087</v>
      </c>
      <c r="U85">
        <f t="shared" si="11"/>
        <v>7749.7855136573598</v>
      </c>
      <c r="W85">
        <f t="shared" si="12"/>
        <v>3816.565001779451</v>
      </c>
      <c r="X85">
        <f t="shared" si="13"/>
        <v>22730.158673159138</v>
      </c>
      <c r="Y85">
        <f t="shared" si="13"/>
        <v>107036.12232078461</v>
      </c>
      <c r="Z85">
        <f t="shared" si="14"/>
        <v>320.04830814111574</v>
      </c>
      <c r="AA85">
        <f t="shared" si="15"/>
        <v>3154.521545279671</v>
      </c>
      <c r="AB85">
        <f t="shared" si="15"/>
        <v>19612.601712359596</v>
      </c>
    </row>
    <row r="86" spans="1:28">
      <c r="A86" s="5">
        <v>82</v>
      </c>
      <c r="B86" s="1">
        <v>14855</v>
      </c>
      <c r="C86" s="1">
        <v>15419</v>
      </c>
      <c r="D86" s="1">
        <v>16035</v>
      </c>
      <c r="E86" s="1">
        <v>16453</v>
      </c>
      <c r="F86" s="11">
        <v>16435</v>
      </c>
      <c r="H86" s="3">
        <v>35727</v>
      </c>
      <c r="I86" s="3">
        <v>36821</v>
      </c>
      <c r="J86" s="3">
        <v>36818</v>
      </c>
      <c r="K86" s="3">
        <v>37898</v>
      </c>
      <c r="L86" s="14">
        <v>38217</v>
      </c>
      <c r="M86" s="6"/>
      <c r="N86" s="3">
        <f t="shared" si="17"/>
        <v>8.858242683119727E-2</v>
      </c>
      <c r="P86" s="8">
        <f t="shared" si="16"/>
        <v>1455.8521849707272</v>
      </c>
      <c r="Q86" s="8">
        <f t="shared" si="9"/>
        <v>7161.9599470718786</v>
      </c>
      <c r="R86" s="8">
        <f t="shared" si="9"/>
        <v>29358.585227362171</v>
      </c>
      <c r="S86">
        <f t="shared" si="10"/>
        <v>182.06698796276177</v>
      </c>
      <c r="T86">
        <f t="shared" si="11"/>
        <v>1247.251409813294</v>
      </c>
      <c r="U86">
        <f t="shared" si="11"/>
        <v>6306.8555229739513</v>
      </c>
      <c r="W86">
        <f t="shared" si="12"/>
        <v>3385.3546062078663</v>
      </c>
      <c r="X86">
        <f t="shared" si="13"/>
        <v>18913.593671379691</v>
      </c>
      <c r="Y86">
        <f t="shared" si="13"/>
        <v>84305.963647625482</v>
      </c>
      <c r="Z86">
        <f t="shared" si="14"/>
        <v>315.88665412717239</v>
      </c>
      <c r="AA86">
        <f t="shared" si="15"/>
        <v>2834.4732371385553</v>
      </c>
      <c r="AB86">
        <f t="shared" si="15"/>
        <v>16458.080167079919</v>
      </c>
    </row>
    <row r="87" spans="1:28">
      <c r="A87" s="5">
        <v>83</v>
      </c>
      <c r="B87" s="1">
        <v>12856</v>
      </c>
      <c r="C87" s="1">
        <v>13358</v>
      </c>
      <c r="D87" s="1">
        <v>13914</v>
      </c>
      <c r="E87" s="1">
        <v>14336</v>
      </c>
      <c r="F87" s="11">
        <v>14318</v>
      </c>
      <c r="H87" s="3">
        <v>32129</v>
      </c>
      <c r="I87" s="3">
        <v>33109</v>
      </c>
      <c r="J87" s="3">
        <v>32958</v>
      </c>
      <c r="K87" s="3">
        <v>34235</v>
      </c>
      <c r="L87" s="14">
        <v>34544</v>
      </c>
      <c r="M87" s="6"/>
      <c r="N87" s="3">
        <f t="shared" si="17"/>
        <v>8.6002356146793468E-2</v>
      </c>
      <c r="P87" s="8">
        <f t="shared" si="16"/>
        <v>1231.3817353097888</v>
      </c>
      <c r="Q87" s="8">
        <f t="shared" si="9"/>
        <v>5706.1077621011518</v>
      </c>
      <c r="R87" s="8">
        <f t="shared" si="9"/>
        <v>22196.625280290293</v>
      </c>
      <c r="S87">
        <f t="shared" si="10"/>
        <v>168.0803329354323</v>
      </c>
      <c r="T87">
        <f t="shared" si="11"/>
        <v>1065.1844218505325</v>
      </c>
      <c r="U87">
        <f t="shared" si="11"/>
        <v>5059.6041131606571</v>
      </c>
      <c r="W87">
        <f t="shared" si="12"/>
        <v>2970.8653907348335</v>
      </c>
      <c r="X87">
        <f t="shared" si="13"/>
        <v>15528.239065171823</v>
      </c>
      <c r="Y87">
        <f t="shared" si="13"/>
        <v>65392.369976245784</v>
      </c>
      <c r="Z87">
        <f t="shared" si="14"/>
        <v>309.52498469530428</v>
      </c>
      <c r="AA87">
        <f t="shared" si="15"/>
        <v>2518.5865830113826</v>
      </c>
      <c r="AB87">
        <f t="shared" si="15"/>
        <v>13623.606929941359</v>
      </c>
    </row>
    <row r="88" spans="1:28">
      <c r="A88" s="5">
        <v>84</v>
      </c>
      <c r="B88" s="1">
        <v>10968</v>
      </c>
      <c r="C88" s="1">
        <v>11406</v>
      </c>
      <c r="D88" s="1">
        <v>11905</v>
      </c>
      <c r="E88" s="1">
        <v>12327</v>
      </c>
      <c r="F88" s="11">
        <v>12305</v>
      </c>
      <c r="H88" s="3">
        <v>28523</v>
      </c>
      <c r="I88" s="3">
        <v>29368</v>
      </c>
      <c r="J88" s="3">
        <v>29086</v>
      </c>
      <c r="K88" s="3">
        <v>30535</v>
      </c>
      <c r="L88" s="14">
        <v>30837</v>
      </c>
      <c r="M88" s="6"/>
      <c r="N88" s="3">
        <f t="shared" si="17"/>
        <v>8.3497433152226672E-2</v>
      </c>
      <c r="P88" s="8">
        <f t="shared" si="16"/>
        <v>1027.4359149381492</v>
      </c>
      <c r="Q88" s="8">
        <f t="shared" si="9"/>
        <v>4474.7260267913634</v>
      </c>
      <c r="R88" s="8">
        <f t="shared" si="9"/>
        <v>16490.517518189139</v>
      </c>
      <c r="S88">
        <f t="shared" si="10"/>
        <v>153.45693296812146</v>
      </c>
      <c r="T88">
        <f t="shared" si="11"/>
        <v>897.10408891509985</v>
      </c>
      <c r="U88">
        <f t="shared" si="11"/>
        <v>3994.4196913101264</v>
      </c>
      <c r="W88">
        <f t="shared" si="12"/>
        <v>2574.8103461152141</v>
      </c>
      <c r="X88">
        <f t="shared" si="13"/>
        <v>12557.373674436989</v>
      </c>
      <c r="Y88">
        <f t="shared" si="13"/>
        <v>49864.13091107396</v>
      </c>
      <c r="Z88">
        <f t="shared" si="14"/>
        <v>300.50969387893622</v>
      </c>
      <c r="AA88">
        <f t="shared" si="15"/>
        <v>2209.0615983160783</v>
      </c>
      <c r="AB88">
        <f t="shared" si="15"/>
        <v>11105.020346929979</v>
      </c>
    </row>
    <row r="89" spans="1:28">
      <c r="A89" s="5">
        <v>85</v>
      </c>
      <c r="B89" s="1">
        <v>9207</v>
      </c>
      <c r="C89" s="1">
        <v>9581</v>
      </c>
      <c r="D89" s="1">
        <v>10024</v>
      </c>
      <c r="E89" s="1">
        <v>10438</v>
      </c>
      <c r="F89" s="11">
        <v>10412</v>
      </c>
      <c r="H89" s="3">
        <v>24947</v>
      </c>
      <c r="I89" s="3">
        <v>25649</v>
      </c>
      <c r="J89" s="3">
        <v>25263</v>
      </c>
      <c r="K89" s="3">
        <v>26834</v>
      </c>
      <c r="L89" s="14">
        <v>27130</v>
      </c>
      <c r="M89" s="6"/>
      <c r="N89" s="3">
        <f t="shared" si="17"/>
        <v>8.1065469079831726E-2</v>
      </c>
      <c r="P89" s="8">
        <f t="shared" si="16"/>
        <v>844.0536640592079</v>
      </c>
      <c r="Q89" s="8">
        <f t="shared" si="9"/>
        <v>3447.2901118532127</v>
      </c>
      <c r="R89" s="8">
        <f t="shared" si="9"/>
        <v>12015.791491397775</v>
      </c>
      <c r="S89">
        <f t="shared" si="10"/>
        <v>138.36222780810112</v>
      </c>
      <c r="T89">
        <f t="shared" si="11"/>
        <v>743.64715594697839</v>
      </c>
      <c r="U89">
        <f t="shared" si="11"/>
        <v>3097.3156023950264</v>
      </c>
      <c r="W89">
        <f t="shared" si="12"/>
        <v>2199.3061761358349</v>
      </c>
      <c r="X89">
        <f t="shared" si="13"/>
        <v>9982.563328321774</v>
      </c>
      <c r="Y89">
        <f t="shared" si="13"/>
        <v>37306.757236636971</v>
      </c>
      <c r="Z89">
        <f t="shared" si="14"/>
        <v>288.21528909742113</v>
      </c>
      <c r="AA89">
        <f t="shared" si="15"/>
        <v>1908.5519044371424</v>
      </c>
      <c r="AB89">
        <f t="shared" si="15"/>
        <v>8895.9587486139008</v>
      </c>
    </row>
    <row r="90" spans="1:28">
      <c r="A90" s="5">
        <v>86</v>
      </c>
      <c r="B90" s="1">
        <v>7587</v>
      </c>
      <c r="C90" s="1">
        <v>7900</v>
      </c>
      <c r="D90" s="1">
        <v>8289</v>
      </c>
      <c r="E90" s="1">
        <v>8682</v>
      </c>
      <c r="F90" s="11">
        <v>8654</v>
      </c>
      <c r="H90" s="3">
        <v>21448</v>
      </c>
      <c r="I90" s="3">
        <v>22010</v>
      </c>
      <c r="J90" s="3">
        <v>21551</v>
      </c>
      <c r="K90" s="3">
        <v>23179</v>
      </c>
      <c r="L90" s="14">
        <v>23468</v>
      </c>
      <c r="M90" s="6"/>
      <c r="N90" s="3">
        <f t="shared" si="17"/>
        <v>7.8704338912457983E-2</v>
      </c>
      <c r="P90" s="8">
        <f t="shared" si="16"/>
        <v>681.10734894841141</v>
      </c>
      <c r="Q90" s="8">
        <f t="shared" si="9"/>
        <v>2603.2364477940055</v>
      </c>
      <c r="R90" s="8">
        <f t="shared" si="9"/>
        <v>8568.5013795445593</v>
      </c>
      <c r="S90">
        <f t="shared" si="10"/>
        <v>122.87046307886644</v>
      </c>
      <c r="T90">
        <f t="shared" si="11"/>
        <v>605.28492813887715</v>
      </c>
      <c r="U90">
        <f t="shared" si="11"/>
        <v>2353.6684464480481</v>
      </c>
      <c r="W90">
        <f t="shared" si="12"/>
        <v>1847.033425597564</v>
      </c>
      <c r="X90">
        <f t="shared" si="13"/>
        <v>7783.2571521859372</v>
      </c>
      <c r="Y90">
        <f t="shared" si="13"/>
        <v>27324.193908315196</v>
      </c>
      <c r="Z90">
        <f t="shared" si="14"/>
        <v>272.33229503300993</v>
      </c>
      <c r="AA90">
        <f t="shared" si="15"/>
        <v>1620.3366153397212</v>
      </c>
      <c r="AB90">
        <f t="shared" si="15"/>
        <v>6987.4068441767604</v>
      </c>
    </row>
    <row r="91" spans="1:28">
      <c r="A91" s="5">
        <v>87</v>
      </c>
      <c r="B91" s="1">
        <v>6122</v>
      </c>
      <c r="C91" s="1">
        <v>6377</v>
      </c>
      <c r="D91" s="1">
        <v>6715</v>
      </c>
      <c r="E91" s="1">
        <v>7073</v>
      </c>
      <c r="F91" s="11">
        <v>7046</v>
      </c>
      <c r="H91" s="3">
        <v>18078</v>
      </c>
      <c r="I91" s="3">
        <v>18513</v>
      </c>
      <c r="J91" s="3">
        <v>18015</v>
      </c>
      <c r="K91" s="3">
        <v>19625</v>
      </c>
      <c r="L91" s="14">
        <v>19904</v>
      </c>
      <c r="M91" s="6"/>
      <c r="N91" s="3">
        <f t="shared" si="17"/>
        <v>7.6411979526658236E-2</v>
      </c>
      <c r="P91" s="8">
        <f t="shared" si="16"/>
        <v>538.3988077448339</v>
      </c>
      <c r="Q91" s="8">
        <f t="shared" si="9"/>
        <v>1922.1290988455946</v>
      </c>
      <c r="R91" s="8">
        <f t="shared" si="9"/>
        <v>5965.2649317505538</v>
      </c>
      <c r="S91">
        <f t="shared" si="10"/>
        <v>106.97677133732154</v>
      </c>
      <c r="T91">
        <f t="shared" si="11"/>
        <v>482.41446506001097</v>
      </c>
      <c r="U91">
        <f t="shared" si="11"/>
        <v>1748.3835183091712</v>
      </c>
      <c r="W91">
        <f t="shared" si="12"/>
        <v>1520.9040404986056</v>
      </c>
      <c r="X91">
        <f t="shared" si="13"/>
        <v>5936.2237265883741</v>
      </c>
      <c r="Y91">
        <f t="shared" si="13"/>
        <v>19540.93675612926</v>
      </c>
      <c r="Z91">
        <f t="shared" si="14"/>
        <v>252.67883715320193</v>
      </c>
      <c r="AA91">
        <f t="shared" si="15"/>
        <v>1348.0043203067114</v>
      </c>
      <c r="AB91">
        <f t="shared" si="15"/>
        <v>5367.0702288370385</v>
      </c>
    </row>
    <row r="92" spans="1:28">
      <c r="A92" s="5">
        <v>88</v>
      </c>
      <c r="B92" s="1">
        <v>4824</v>
      </c>
      <c r="C92" s="1">
        <v>5026</v>
      </c>
      <c r="D92" s="1">
        <v>5314</v>
      </c>
      <c r="E92" s="1">
        <v>5627</v>
      </c>
      <c r="F92" s="11">
        <v>5604</v>
      </c>
      <c r="H92" s="3">
        <v>14893</v>
      </c>
      <c r="I92" s="3">
        <v>15220</v>
      </c>
      <c r="J92" s="3">
        <v>14720</v>
      </c>
      <c r="K92" s="3">
        <v>16233</v>
      </c>
      <c r="L92" s="14">
        <v>16498</v>
      </c>
      <c r="M92" s="6"/>
      <c r="N92" s="3">
        <f t="shared" si="17"/>
        <v>7.418638788995946E-2</v>
      </c>
      <c r="P92" s="8">
        <f t="shared" si="16"/>
        <v>415.74051773533279</v>
      </c>
      <c r="Q92" s="8">
        <f t="shared" si="9"/>
        <v>1383.7302911007603</v>
      </c>
      <c r="R92" s="8">
        <f t="shared" si="9"/>
        <v>4043.1358329049585</v>
      </c>
      <c r="S92">
        <f t="shared" si="10"/>
        <v>91.256459666581193</v>
      </c>
      <c r="T92">
        <f t="shared" si="11"/>
        <v>375.4376937226894</v>
      </c>
      <c r="U92">
        <f t="shared" si="11"/>
        <v>1265.9690532491602</v>
      </c>
      <c r="W92">
        <f t="shared" si="12"/>
        <v>1223.9270274085511</v>
      </c>
      <c r="X92">
        <f t="shared" si="13"/>
        <v>4415.3196860897688</v>
      </c>
      <c r="Y92">
        <f t="shared" si="13"/>
        <v>13604.713029540892</v>
      </c>
      <c r="Z92">
        <f t="shared" si="14"/>
        <v>229.2575462657679</v>
      </c>
      <c r="AA92">
        <f t="shared" si="15"/>
        <v>1095.3254831535094</v>
      </c>
      <c r="AB92">
        <f t="shared" si="15"/>
        <v>4019.0659085303269</v>
      </c>
    </row>
    <row r="93" spans="1:28">
      <c r="A93" s="5">
        <v>89</v>
      </c>
      <c r="B93" s="1">
        <v>3699</v>
      </c>
      <c r="C93" s="1">
        <v>3855</v>
      </c>
      <c r="D93" s="1">
        <v>4096</v>
      </c>
      <c r="E93" s="1">
        <v>4353</v>
      </c>
      <c r="F93" s="11">
        <v>4337</v>
      </c>
      <c r="H93" s="3">
        <v>11949</v>
      </c>
      <c r="I93" s="3">
        <v>12192</v>
      </c>
      <c r="J93" s="3">
        <v>11721</v>
      </c>
      <c r="K93" s="3">
        <v>13069</v>
      </c>
      <c r="L93" s="14">
        <v>13315</v>
      </c>
      <c r="M93" s="6"/>
      <c r="N93" s="3">
        <f t="shared" si="17"/>
        <v>7.2025619310640249E-2</v>
      </c>
      <c r="P93" s="8">
        <f t="shared" si="16"/>
        <v>312.37511095024678</v>
      </c>
      <c r="Q93" s="8">
        <f t="shared" si="9"/>
        <v>967.98977336542805</v>
      </c>
      <c r="R93" s="8">
        <f t="shared" si="9"/>
        <v>2659.4055418041985</v>
      </c>
      <c r="S93">
        <f t="shared" si="10"/>
        <v>75.661864169041507</v>
      </c>
      <c r="T93">
        <f t="shared" si="11"/>
        <v>284.18123405610817</v>
      </c>
      <c r="U93">
        <f t="shared" si="11"/>
        <v>890.53135952647062</v>
      </c>
      <c r="W93">
        <f t="shared" si="12"/>
        <v>959.02112112117493</v>
      </c>
      <c r="X93">
        <f t="shared" si="13"/>
        <v>3191.3926586812199</v>
      </c>
      <c r="Y93">
        <f t="shared" si="13"/>
        <v>9189.3933434511218</v>
      </c>
      <c r="Z93">
        <f t="shared" si="14"/>
        <v>202.72065085586999</v>
      </c>
      <c r="AA93">
        <f t="shared" si="15"/>
        <v>866.06793688774133</v>
      </c>
      <c r="AB93">
        <f t="shared" si="15"/>
        <v>2923.7404253768177</v>
      </c>
    </row>
    <row r="94" spans="1:28">
      <c r="A94" s="5">
        <v>90</v>
      </c>
      <c r="B94" s="1">
        <v>2750</v>
      </c>
      <c r="C94" s="1">
        <v>2867</v>
      </c>
      <c r="D94" s="1">
        <v>3063</v>
      </c>
      <c r="E94" s="1">
        <v>3261</v>
      </c>
      <c r="F94" s="11">
        <v>3255</v>
      </c>
      <c r="H94" s="3">
        <v>9299</v>
      </c>
      <c r="I94" s="3">
        <v>9483</v>
      </c>
      <c r="J94" s="3">
        <v>9067</v>
      </c>
      <c r="K94" s="3">
        <v>10196</v>
      </c>
      <c r="L94" s="14">
        <v>10416</v>
      </c>
      <c r="M94" s="6"/>
      <c r="N94" s="3">
        <f t="shared" si="17"/>
        <v>6.9927785738485682E-2</v>
      </c>
      <c r="P94" s="8">
        <f t="shared" si="16"/>
        <v>227.61494257877089</v>
      </c>
      <c r="Q94" s="8">
        <f t="shared" si="9"/>
        <v>655.61466241518121</v>
      </c>
      <c r="R94" s="8">
        <f t="shared" si="9"/>
        <v>1691.4157684387706</v>
      </c>
      <c r="S94">
        <f t="shared" si="10"/>
        <v>60.966166595301111</v>
      </c>
      <c r="T94">
        <f t="shared" si="11"/>
        <v>208.51936988706657</v>
      </c>
      <c r="U94">
        <f t="shared" si="11"/>
        <v>606.3501254703624</v>
      </c>
      <c r="W94">
        <f t="shared" si="12"/>
        <v>728.36781625206686</v>
      </c>
      <c r="X94">
        <f t="shared" si="13"/>
        <v>2232.371537560045</v>
      </c>
      <c r="Y94">
        <f t="shared" si="13"/>
        <v>5998.0006847698996</v>
      </c>
      <c r="Z94">
        <f t="shared" si="14"/>
        <v>173.66531642625861</v>
      </c>
      <c r="AA94">
        <f t="shared" si="15"/>
        <v>663.34728603187136</v>
      </c>
      <c r="AB94">
        <f t="shared" si="15"/>
        <v>2057.6724884890764</v>
      </c>
    </row>
    <row r="95" spans="1:28">
      <c r="A95" s="5">
        <v>91</v>
      </c>
      <c r="B95" s="1">
        <v>1974</v>
      </c>
      <c r="C95" s="1">
        <v>2058</v>
      </c>
      <c r="D95" s="1">
        <v>2214</v>
      </c>
      <c r="E95" s="1">
        <v>2354</v>
      </c>
      <c r="F95" s="11">
        <v>2357</v>
      </c>
      <c r="H95" s="3">
        <v>6987</v>
      </c>
      <c r="I95" s="3">
        <v>7133</v>
      </c>
      <c r="J95" s="3">
        <v>6788</v>
      </c>
      <c r="K95" s="3">
        <v>7669</v>
      </c>
      <c r="L95" s="14">
        <v>7858</v>
      </c>
      <c r="M95" s="6"/>
      <c r="N95" s="3">
        <f t="shared" si="17"/>
        <v>6.7891054115034641E-2</v>
      </c>
      <c r="P95" s="8">
        <f t="shared" si="16"/>
        <v>160.01921454913665</v>
      </c>
      <c r="Q95" s="8">
        <f t="shared" si="9"/>
        <v>427.99971983641007</v>
      </c>
      <c r="R95" s="8">
        <f t="shared" si="9"/>
        <v>1035.8011060235895</v>
      </c>
      <c r="S95">
        <f t="shared" si="10"/>
        <v>47.391910590980494</v>
      </c>
      <c r="T95">
        <f t="shared" si="11"/>
        <v>147.5532032917655</v>
      </c>
      <c r="U95">
        <f t="shared" si="11"/>
        <v>397.83075558329597</v>
      </c>
      <c r="W95">
        <f t="shared" si="12"/>
        <v>533.48790323594221</v>
      </c>
      <c r="X95">
        <f t="shared" si="13"/>
        <v>1504.003721307977</v>
      </c>
      <c r="Y95">
        <f t="shared" si="13"/>
        <v>3765.6291472098542</v>
      </c>
      <c r="Z95">
        <f t="shared" si="14"/>
        <v>143.36217737883527</v>
      </c>
      <c r="AA95">
        <f t="shared" si="15"/>
        <v>489.68196960561278</v>
      </c>
      <c r="AB95">
        <f t="shared" si="15"/>
        <v>1394.3252024572048</v>
      </c>
    </row>
    <row r="96" spans="1:28">
      <c r="A96" s="5">
        <v>92</v>
      </c>
      <c r="B96" s="1">
        <v>1362</v>
      </c>
      <c r="C96" s="1">
        <v>1421</v>
      </c>
      <c r="D96" s="1">
        <v>1540</v>
      </c>
      <c r="E96" s="1">
        <v>1627</v>
      </c>
      <c r="F96" s="11">
        <v>1638</v>
      </c>
      <c r="H96" s="3">
        <v>5041</v>
      </c>
      <c r="I96" s="3">
        <v>5164</v>
      </c>
      <c r="J96" s="3">
        <v>4898</v>
      </c>
      <c r="K96" s="3">
        <v>5527</v>
      </c>
      <c r="L96" s="14">
        <v>5683</v>
      </c>
      <c r="M96" s="6"/>
      <c r="N96" s="3">
        <f t="shared" si="17"/>
        <v>6.5913644771878291E-2</v>
      </c>
      <c r="P96" s="8">
        <f t="shared" si="16"/>
        <v>107.96655013633664</v>
      </c>
      <c r="Q96" s="8">
        <f t="shared" si="9"/>
        <v>267.98050528727344</v>
      </c>
      <c r="R96" s="8">
        <f t="shared" si="9"/>
        <v>607.80138618717956</v>
      </c>
      <c r="S96">
        <f t="shared" si="10"/>
        <v>35.324594091336714</v>
      </c>
      <c r="T96">
        <f t="shared" si="11"/>
        <v>100.16129270078498</v>
      </c>
      <c r="U96">
        <f t="shared" si="11"/>
        <v>250.27755229153041</v>
      </c>
      <c r="W96">
        <f t="shared" si="12"/>
        <v>374.58724323858434</v>
      </c>
      <c r="X96">
        <f t="shared" si="13"/>
        <v>970.51581807203524</v>
      </c>
      <c r="Y96">
        <f t="shared" si="13"/>
        <v>2261.6254259018774</v>
      </c>
      <c r="Z96">
        <f t="shared" si="14"/>
        <v>113.26907887982968</v>
      </c>
      <c r="AA96">
        <f t="shared" si="15"/>
        <v>346.31979222677751</v>
      </c>
      <c r="AB96">
        <f t="shared" si="15"/>
        <v>904.64323285159196</v>
      </c>
    </row>
    <row r="97" spans="1:28">
      <c r="A97" s="5">
        <v>93</v>
      </c>
      <c r="B97" s="1">
        <v>898</v>
      </c>
      <c r="C97" s="1">
        <v>937</v>
      </c>
      <c r="D97" s="1">
        <v>1025</v>
      </c>
      <c r="E97" s="1">
        <v>1070</v>
      </c>
      <c r="F97" s="11">
        <v>1086</v>
      </c>
      <c r="H97" s="3">
        <v>3471</v>
      </c>
      <c r="I97" s="3">
        <v>3580</v>
      </c>
      <c r="J97" s="3">
        <v>3391</v>
      </c>
      <c r="K97" s="3">
        <v>3792</v>
      </c>
      <c r="L97" s="14">
        <v>3913</v>
      </c>
      <c r="M97" s="6"/>
      <c r="N97" s="3">
        <f t="shared" si="17"/>
        <v>6.3993829875609989E-2</v>
      </c>
      <c r="P97" s="8">
        <f t="shared" si="16"/>
        <v>69.497299244912455</v>
      </c>
      <c r="Q97" s="8">
        <f t="shared" si="9"/>
        <v>160.01395515093685</v>
      </c>
      <c r="R97" s="8">
        <f t="shared" si="9"/>
        <v>339.82088089990611</v>
      </c>
      <c r="S97">
        <f t="shared" si="10"/>
        <v>25.100492494899452</v>
      </c>
      <c r="T97">
        <f t="shared" si="11"/>
        <v>64.836698609448277</v>
      </c>
      <c r="U97">
        <f t="shared" si="11"/>
        <v>150.11625959074544</v>
      </c>
      <c r="W97">
        <f t="shared" si="12"/>
        <v>250.40785630326189</v>
      </c>
      <c r="X97">
        <f t="shared" si="13"/>
        <v>595.92857483345074</v>
      </c>
      <c r="Y97">
        <f t="shared" si="13"/>
        <v>1291.1096078298419</v>
      </c>
      <c r="Z97">
        <f t="shared" si="14"/>
        <v>84.993746863916968</v>
      </c>
      <c r="AA97">
        <f t="shared" si="15"/>
        <v>233.05071334694779</v>
      </c>
      <c r="AB97">
        <f t="shared" si="15"/>
        <v>558.32344062481457</v>
      </c>
    </row>
    <row r="98" spans="1:28">
      <c r="A98" s="5">
        <v>94</v>
      </c>
      <c r="B98" s="1">
        <v>562</v>
      </c>
      <c r="C98" s="1">
        <v>587</v>
      </c>
      <c r="D98" s="1">
        <v>649</v>
      </c>
      <c r="E98" s="1">
        <v>664</v>
      </c>
      <c r="F98" s="11">
        <v>682</v>
      </c>
      <c r="H98" s="3">
        <v>2264</v>
      </c>
      <c r="I98" s="3">
        <v>2362</v>
      </c>
      <c r="J98" s="3">
        <v>2240</v>
      </c>
      <c r="K98" s="3">
        <v>2456</v>
      </c>
      <c r="L98" s="14">
        <v>2545</v>
      </c>
      <c r="M98" s="6"/>
      <c r="N98" s="3">
        <f t="shared" si="17"/>
        <v>6.2129931918067954E-2</v>
      </c>
      <c r="P98" s="8">
        <f t="shared" si="16"/>
        <v>42.372613568122347</v>
      </c>
      <c r="Q98" s="8">
        <f t="shared" si="9"/>
        <v>90.516655906024411</v>
      </c>
      <c r="R98" s="8">
        <f t="shared" si="9"/>
        <v>179.80692574896923</v>
      </c>
      <c r="S98">
        <f t="shared" si="10"/>
        <v>16.829369907903846</v>
      </c>
      <c r="T98">
        <f t="shared" si="11"/>
        <v>39.736206114548821</v>
      </c>
      <c r="U98">
        <f t="shared" si="11"/>
        <v>85.279560981297138</v>
      </c>
      <c r="W98">
        <f t="shared" si="12"/>
        <v>158.12067673148294</v>
      </c>
      <c r="X98">
        <f t="shared" si="13"/>
        <v>345.52071853018884</v>
      </c>
      <c r="Y98">
        <f t="shared" si="13"/>
        <v>695.18103299639142</v>
      </c>
      <c r="Z98">
        <f t="shared" si="14"/>
        <v>60.139361283799758</v>
      </c>
      <c r="AA98">
        <f t="shared" si="15"/>
        <v>148.05696648303083</v>
      </c>
      <c r="AB98">
        <f t="shared" si="15"/>
        <v>325.27272727786681</v>
      </c>
    </row>
    <row r="99" spans="1:28">
      <c r="A99" s="5">
        <v>95</v>
      </c>
      <c r="B99" s="1">
        <v>332</v>
      </c>
      <c r="C99" s="1">
        <v>347</v>
      </c>
      <c r="D99" s="1">
        <v>388</v>
      </c>
      <c r="E99" s="1">
        <v>385</v>
      </c>
      <c r="F99" s="11">
        <v>403</v>
      </c>
      <c r="H99" s="3">
        <v>1387</v>
      </c>
      <c r="I99" s="3">
        <v>1474</v>
      </c>
      <c r="J99" s="3">
        <v>1404</v>
      </c>
      <c r="K99" s="3">
        <v>1488</v>
      </c>
      <c r="L99" s="14">
        <v>1548</v>
      </c>
      <c r="M99" s="6"/>
      <c r="N99" s="3">
        <f t="shared" si="17"/>
        <v>6.0320322250551416E-2</v>
      </c>
      <c r="P99" s="8">
        <f t="shared" si="16"/>
        <v>24.309089866972222</v>
      </c>
      <c r="Q99" s="8">
        <f t="shared" si="9"/>
        <v>48.144042337902064</v>
      </c>
      <c r="R99" s="8">
        <f t="shared" si="9"/>
        <v>89.290269842944795</v>
      </c>
      <c r="S99">
        <f t="shared" si="10"/>
        <v>10.599978958592045</v>
      </c>
      <c r="T99">
        <f t="shared" si="11"/>
        <v>22.906836206644979</v>
      </c>
      <c r="U99">
        <f t="shared" si="11"/>
        <v>45.543354866748331</v>
      </c>
      <c r="W99">
        <f t="shared" si="12"/>
        <v>93.375858843853592</v>
      </c>
      <c r="X99">
        <f t="shared" si="13"/>
        <v>187.40004179870587</v>
      </c>
      <c r="Y99">
        <f t="shared" si="13"/>
        <v>349.66031446620246</v>
      </c>
      <c r="Z99">
        <f t="shared" si="14"/>
        <v>39.647435110313893</v>
      </c>
      <c r="AA99">
        <f t="shared" si="15"/>
        <v>87.91760519923109</v>
      </c>
      <c r="AB99">
        <f t="shared" si="15"/>
        <v>177.21576079483592</v>
      </c>
    </row>
    <row r="100" spans="1:28">
      <c r="A100" s="5">
        <v>96</v>
      </c>
      <c r="B100" s="1">
        <v>183</v>
      </c>
      <c r="C100" s="1">
        <v>192</v>
      </c>
      <c r="D100" s="1">
        <v>218</v>
      </c>
      <c r="E100" s="1">
        <v>207</v>
      </c>
      <c r="F100" s="11">
        <v>222</v>
      </c>
      <c r="H100" s="3">
        <v>791</v>
      </c>
      <c r="I100" s="3">
        <v>862</v>
      </c>
      <c r="J100" s="3">
        <v>829</v>
      </c>
      <c r="K100" s="3">
        <v>834</v>
      </c>
      <c r="L100" s="14">
        <v>871</v>
      </c>
      <c r="M100" s="6"/>
      <c r="N100" s="3">
        <f t="shared" si="17"/>
        <v>5.8563419660729532E-2</v>
      </c>
      <c r="P100" s="8">
        <f t="shared" si="16"/>
        <v>13.001079164681956</v>
      </c>
      <c r="Q100" s="8">
        <f t="shared" si="9"/>
        <v>23.834952470929839</v>
      </c>
      <c r="R100" s="8">
        <f t="shared" si="9"/>
        <v>41.146227505042752</v>
      </c>
      <c r="S100">
        <f t="shared" si="10"/>
        <v>6.2543457890099505</v>
      </c>
      <c r="T100">
        <f t="shared" si="11"/>
        <v>12.306857248052934</v>
      </c>
      <c r="U100">
        <f t="shared" si="11"/>
        <v>22.636518660103359</v>
      </c>
      <c r="W100">
        <f t="shared" si="12"/>
        <v>51.008738524495421</v>
      </c>
      <c r="X100">
        <f t="shared" si="13"/>
        <v>94.024182954852307</v>
      </c>
      <c r="Y100">
        <f t="shared" si="13"/>
        <v>162.26027266749665</v>
      </c>
      <c r="Z100">
        <f t="shared" si="14"/>
        <v>24.050802443192808</v>
      </c>
      <c r="AA100">
        <f t="shared" si="15"/>
        <v>48.270170088917197</v>
      </c>
      <c r="AB100">
        <f t="shared" si="15"/>
        <v>89.298155595604811</v>
      </c>
    </row>
    <row r="101" spans="1:28">
      <c r="A101" s="5">
        <v>97</v>
      </c>
      <c r="B101" s="1">
        <v>94</v>
      </c>
      <c r="C101" s="1">
        <v>99</v>
      </c>
      <c r="D101" s="1">
        <v>114</v>
      </c>
      <c r="E101" s="1">
        <v>101</v>
      </c>
      <c r="F101" s="11">
        <v>112</v>
      </c>
      <c r="H101" s="3">
        <v>415</v>
      </c>
      <c r="I101" s="3">
        <v>469</v>
      </c>
      <c r="J101" s="3">
        <v>458</v>
      </c>
      <c r="K101" s="3">
        <v>427</v>
      </c>
      <c r="L101" s="14">
        <v>448</v>
      </c>
      <c r="M101" s="6"/>
      <c r="N101" s="3">
        <f t="shared" si="17"/>
        <v>5.685768899099955E-2</v>
      </c>
      <c r="P101" s="8">
        <f t="shared" si="16"/>
        <v>6.36806116699195</v>
      </c>
      <c r="Q101" s="8">
        <f t="shared" si="9"/>
        <v>10.833873306247884</v>
      </c>
      <c r="R101" s="8">
        <f t="shared" si="9"/>
        <v>17.311275034112906</v>
      </c>
      <c r="S101">
        <f t="shared" si="10"/>
        <v>3.3120983878252166</v>
      </c>
      <c r="T101">
        <f t="shared" si="11"/>
        <v>6.0525114590429823</v>
      </c>
      <c r="U101">
        <f t="shared" si="11"/>
        <v>10.329661412050424</v>
      </c>
      <c r="W101">
        <f t="shared" si="12"/>
        <v>25.4722446679678</v>
      </c>
      <c r="X101">
        <f t="shared" si="13"/>
        <v>43.015444430356894</v>
      </c>
      <c r="Y101">
        <f t="shared" si="13"/>
        <v>68.236089712644343</v>
      </c>
      <c r="Z101">
        <f t="shared" si="14"/>
        <v>13.303595191097953</v>
      </c>
      <c r="AA101">
        <f t="shared" si="15"/>
        <v>24.219367645724393</v>
      </c>
      <c r="AB101">
        <f t="shared" si="15"/>
        <v>41.027985506687635</v>
      </c>
    </row>
    <row r="102" spans="1:28">
      <c r="A102" s="5">
        <v>98</v>
      </c>
      <c r="B102" s="1">
        <v>44</v>
      </c>
      <c r="C102" s="1">
        <v>47</v>
      </c>
      <c r="D102" s="1">
        <v>55</v>
      </c>
      <c r="E102" s="1">
        <v>45</v>
      </c>
      <c r="F102" s="11">
        <v>52</v>
      </c>
      <c r="H102" s="3">
        <v>198</v>
      </c>
      <c r="I102" s="3">
        <v>235</v>
      </c>
      <c r="J102" s="3">
        <v>235</v>
      </c>
      <c r="K102" s="3">
        <v>197</v>
      </c>
      <c r="L102" s="14">
        <v>207</v>
      </c>
      <c r="M102" s="6"/>
      <c r="N102" s="3">
        <f t="shared" si="17"/>
        <v>5.5201639797086942E-2</v>
      </c>
      <c r="P102" s="8">
        <f t="shared" si="16"/>
        <v>2.8704852694485208</v>
      </c>
      <c r="Q102" s="8">
        <f t="shared" si="9"/>
        <v>4.4658121392559353</v>
      </c>
      <c r="R102" s="8">
        <f t="shared" si="9"/>
        <v>6.4774017278650238</v>
      </c>
      <c r="S102">
        <f t="shared" si="10"/>
        <v>1.6078147513714642</v>
      </c>
      <c r="T102">
        <f t="shared" si="11"/>
        <v>2.7404130712177652</v>
      </c>
      <c r="U102">
        <f t="shared" si="11"/>
        <v>4.2771499530074388</v>
      </c>
      <c r="W102">
        <f t="shared" si="12"/>
        <v>11.426739437996996</v>
      </c>
      <c r="X102">
        <f t="shared" si="13"/>
        <v>17.543199762389087</v>
      </c>
      <c r="Y102">
        <f t="shared" si="13"/>
        <v>25.220645282287453</v>
      </c>
      <c r="Z102">
        <f t="shared" si="14"/>
        <v>6.538446655577288</v>
      </c>
      <c r="AA102">
        <f t="shared" si="15"/>
        <v>10.915772454626442</v>
      </c>
      <c r="AB102">
        <f t="shared" si="15"/>
        <v>16.808617860963242</v>
      </c>
    </row>
    <row r="103" spans="1:28">
      <c r="A103" s="5">
        <v>99</v>
      </c>
      <c r="B103" s="1">
        <v>19</v>
      </c>
      <c r="C103" s="1">
        <v>20</v>
      </c>
      <c r="D103" s="1">
        <v>24</v>
      </c>
      <c r="E103" s="1">
        <v>17</v>
      </c>
      <c r="F103" s="11">
        <v>22</v>
      </c>
      <c r="H103" s="3">
        <v>85</v>
      </c>
      <c r="I103" s="3">
        <v>107</v>
      </c>
      <c r="J103" s="3">
        <v>110</v>
      </c>
      <c r="K103" s="3">
        <v>80</v>
      </c>
      <c r="L103" s="14">
        <v>85</v>
      </c>
      <c r="M103" s="6"/>
      <c r="N103" s="3">
        <f t="shared" si="17"/>
        <v>5.3593825045715478E-2</v>
      </c>
      <c r="P103" s="8">
        <f t="shared" si="16"/>
        <v>1.1790641510057405</v>
      </c>
      <c r="Q103" s="8">
        <f t="shared" si="9"/>
        <v>1.5953268698074141</v>
      </c>
      <c r="R103" s="8">
        <f t="shared" si="9"/>
        <v>2.0115895886090875</v>
      </c>
      <c r="S103">
        <f t="shared" si="10"/>
        <v>0.72845975790292883</v>
      </c>
      <c r="T103">
        <f t="shared" si="11"/>
        <v>1.1325983198463012</v>
      </c>
      <c r="U103">
        <f t="shared" si="11"/>
        <v>1.5367368817896736</v>
      </c>
      <c r="W103">
        <f t="shared" si="12"/>
        <v>4.5554751288858153</v>
      </c>
      <c r="X103">
        <f t="shared" si="13"/>
        <v>6.116460324392091</v>
      </c>
      <c r="Y103">
        <f t="shared" si="13"/>
        <v>7.6774455198983667</v>
      </c>
      <c r="Z103">
        <f t="shared" si="14"/>
        <v>2.8618061917615059</v>
      </c>
      <c r="AA103">
        <f t="shared" si="15"/>
        <v>4.377325799049153</v>
      </c>
      <c r="AB103">
        <f t="shared" si="15"/>
        <v>5.8928454063368001</v>
      </c>
    </row>
    <row r="104" spans="1:28">
      <c r="A104" s="5">
        <v>100</v>
      </c>
      <c r="B104" s="1">
        <v>7</v>
      </c>
      <c r="C104" s="1">
        <v>8</v>
      </c>
      <c r="D104" s="1">
        <v>9</v>
      </c>
      <c r="E104" s="1">
        <v>6</v>
      </c>
      <c r="F104" s="11">
        <v>8</v>
      </c>
      <c r="H104" s="3">
        <v>32</v>
      </c>
      <c r="I104" s="3">
        <v>44</v>
      </c>
      <c r="J104" s="3">
        <v>47</v>
      </c>
      <c r="K104" s="3">
        <v>28</v>
      </c>
      <c r="L104" s="14">
        <v>30</v>
      </c>
      <c r="M104" s="6"/>
      <c r="N104" s="3">
        <f t="shared" si="17"/>
        <v>5.2032839850209199E-2</v>
      </c>
      <c r="P104" s="8">
        <f t="shared" si="16"/>
        <v>0.41626271880167359</v>
      </c>
      <c r="Q104" s="8">
        <f t="shared" si="9"/>
        <v>0.41626271880167359</v>
      </c>
      <c r="R104" s="8">
        <f t="shared" si="9"/>
        <v>0.41626271880167359</v>
      </c>
      <c r="S104">
        <f t="shared" si="10"/>
        <v>0.40413856194337244</v>
      </c>
      <c r="T104">
        <f t="shared" si="11"/>
        <v>0.40413856194337244</v>
      </c>
      <c r="U104">
        <f t="shared" si="11"/>
        <v>0.40413856194337244</v>
      </c>
      <c r="W104">
        <f t="shared" si="12"/>
        <v>1.5609851955062759</v>
      </c>
      <c r="X104">
        <f t="shared" si="13"/>
        <v>1.5609851955062759</v>
      </c>
      <c r="Y104">
        <f t="shared" si="13"/>
        <v>1.5609851955062759</v>
      </c>
      <c r="Z104">
        <f t="shared" si="14"/>
        <v>1.5155196072876467</v>
      </c>
      <c r="AA104">
        <f t="shared" si="15"/>
        <v>1.5155196072876467</v>
      </c>
      <c r="AB104">
        <f t="shared" si="15"/>
        <v>1.5155196072876467</v>
      </c>
    </row>
    <row r="105" spans="1:28">
      <c r="A105" s="5">
        <v>101</v>
      </c>
      <c r="B105" s="1">
        <v>0</v>
      </c>
      <c r="C105" s="1">
        <v>0</v>
      </c>
      <c r="D105" s="1">
        <v>0</v>
      </c>
      <c r="E105" s="1">
        <v>0</v>
      </c>
      <c r="F105" s="11">
        <v>0</v>
      </c>
      <c r="G105" s="1"/>
      <c r="H105" s="1">
        <v>0</v>
      </c>
      <c r="I105" s="1">
        <v>0</v>
      </c>
      <c r="J105" s="1">
        <v>0</v>
      </c>
      <c r="K105" s="1">
        <v>0</v>
      </c>
      <c r="L105" s="15">
        <v>0</v>
      </c>
      <c r="M105" s="7"/>
      <c r="N105" s="3">
        <f t="shared" si="17"/>
        <v>5.0517320242921555E-2</v>
      </c>
      <c r="P105" s="8">
        <f t="shared" si="16"/>
        <v>0</v>
      </c>
      <c r="Q105" s="8">
        <f t="shared" si="9"/>
        <v>0</v>
      </c>
      <c r="R105" s="8">
        <f t="shared" si="9"/>
        <v>0</v>
      </c>
      <c r="S105">
        <f t="shared" si="10"/>
        <v>0</v>
      </c>
      <c r="T105">
        <f t="shared" si="11"/>
        <v>0</v>
      </c>
      <c r="U105">
        <f t="shared" si="11"/>
        <v>0</v>
      </c>
      <c r="W105">
        <f t="shared" si="12"/>
        <v>0</v>
      </c>
      <c r="X105">
        <f t="shared" si="13"/>
        <v>0</v>
      </c>
      <c r="Y105">
        <f t="shared" si="13"/>
        <v>0</v>
      </c>
      <c r="Z105">
        <f t="shared" si="14"/>
        <v>0</v>
      </c>
      <c r="AA105">
        <f t="shared" si="15"/>
        <v>0</v>
      </c>
      <c r="AB105">
        <f t="shared" si="15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T55"/>
  <sheetViews>
    <sheetView tabSelected="1" workbookViewId="0"/>
  </sheetViews>
  <sheetFormatPr defaultRowHeight="15"/>
  <cols>
    <col min="1" max="1" width="20.140625" customWidth="1"/>
    <col min="2" max="2" width="11" style="5" customWidth="1"/>
    <col min="3" max="3" width="13.28515625" style="8" bestFit="1" customWidth="1"/>
    <col min="4" max="4" width="10.85546875" customWidth="1"/>
    <col min="5" max="5" width="14" customWidth="1"/>
    <col min="6" max="6" width="11" customWidth="1"/>
    <col min="7" max="7" width="11.28515625" customWidth="1"/>
    <col min="8" max="8" width="10.28515625" customWidth="1"/>
    <col min="9" max="9" width="12.28515625" customWidth="1"/>
    <col min="10" max="10" width="9.28515625" customWidth="1"/>
    <col min="12" max="12" width="12.5703125" customWidth="1"/>
    <col min="14" max="14" width="11.28515625" customWidth="1"/>
    <col min="16" max="16" width="11.28515625" customWidth="1"/>
    <col min="17" max="17" width="11.42578125" customWidth="1"/>
  </cols>
  <sheetData>
    <row r="1" spans="1:17">
      <c r="D1" t="s">
        <v>11</v>
      </c>
      <c r="E1" s="8">
        <f>INDEX(lx!P5:P105,B3)</f>
        <v>19351.692221043562</v>
      </c>
      <c r="F1" t="s">
        <v>16</v>
      </c>
      <c r="G1" s="8">
        <f>INDEX(lx!P5:P105,B3+B4)</f>
        <v>8566.9323443099383</v>
      </c>
      <c r="H1" t="s">
        <v>22</v>
      </c>
      <c r="I1" s="8">
        <f>INDEX(lx!P5:P105,B3+B5)</f>
        <v>5841.2528739998479</v>
      </c>
      <c r="K1" t="s">
        <v>11</v>
      </c>
      <c r="L1" s="8">
        <f>INDEX(lx!W5:W105,B3)</f>
        <v>21342.838920528324</v>
      </c>
      <c r="M1" t="s">
        <v>16</v>
      </c>
      <c r="N1" s="8">
        <f>INDEX(lx!W5:W105,B3+B4)</f>
        <v>11881.142772013654</v>
      </c>
      <c r="O1" t="s">
        <v>22</v>
      </c>
      <c r="P1" s="8">
        <f>INDEX(lx!W5:W105,B3+B5)</f>
        <v>9228.0428646848195</v>
      </c>
      <c r="Q1" s="8"/>
    </row>
    <row r="2" spans="1:17">
      <c r="D2" t="s">
        <v>10</v>
      </c>
      <c r="E2" s="8">
        <f>INDEX(lx!Q5:Q105,B3)</f>
        <v>297182.30026213103</v>
      </c>
      <c r="F2" t="s">
        <v>17</v>
      </c>
      <c r="G2" s="8">
        <f>INDEX(lx!Q5:Q105,B3+B4)</f>
        <v>87176.985224479999</v>
      </c>
      <c r="H2" t="s">
        <v>23</v>
      </c>
      <c r="I2" s="8">
        <f>INDEX(lx!Q5:Q105,B3+B5)</f>
        <v>49981.230624506628</v>
      </c>
      <c r="K2" t="s">
        <v>10</v>
      </c>
      <c r="L2" s="8">
        <f>INDEX(lx!X5:X105,B3)</f>
        <v>400743.17647166038</v>
      </c>
      <c r="M2" t="s">
        <v>17</v>
      </c>
      <c r="N2" s="8">
        <f>INDEX(lx!X5:X105,B3+B4)</f>
        <v>150567.63659001788</v>
      </c>
      <c r="O2" t="s">
        <v>23</v>
      </c>
      <c r="P2" s="8">
        <f>INDEX(lx!X5:X105,B3+B5)</f>
        <v>96540.988350473606</v>
      </c>
      <c r="Q2" s="8"/>
    </row>
    <row r="3" spans="1:17">
      <c r="A3" t="s">
        <v>3</v>
      </c>
      <c r="B3" s="5">
        <v>50</v>
      </c>
      <c r="D3" t="s">
        <v>12</v>
      </c>
      <c r="E3" s="8">
        <f>INDEX(lx!R5:R105,B3)</f>
        <v>3480041.0672971192</v>
      </c>
      <c r="F3" t="s">
        <v>18</v>
      </c>
      <c r="G3" s="8">
        <f>INDEX(lx!R5:R105,B3+B4)</f>
        <v>695752.5019764984</v>
      </c>
      <c r="H3" t="s">
        <v>24</v>
      </c>
      <c r="I3" s="8">
        <f>INDEX(lx!R5:R105,B3+B5)</f>
        <v>339806.48396532499</v>
      </c>
      <c r="K3" t="s">
        <v>12</v>
      </c>
      <c r="L3" s="8">
        <f>INDEX(lx!Y5:Y105,B3)</f>
        <v>5466685.8792891782</v>
      </c>
      <c r="M3" t="s">
        <v>18</v>
      </c>
      <c r="N3" s="8">
        <f>INDEX(lx!Y5:Y105,B3+B4)</f>
        <v>1384568.3683467649</v>
      </c>
      <c r="O3" t="s">
        <v>24</v>
      </c>
      <c r="P3" s="8">
        <f>INDEX(lx!Y5:Y105,B3+B5)</f>
        <v>745124.60536833818</v>
      </c>
      <c r="Q3" s="8"/>
    </row>
    <row r="4" spans="1:17">
      <c r="A4" t="s">
        <v>5</v>
      </c>
      <c r="B4" s="5">
        <v>15</v>
      </c>
      <c r="D4" t="s">
        <v>13</v>
      </c>
      <c r="E4" s="8">
        <f>INDEX(lx!S5:S105,B3)</f>
        <v>281.70117038113301</v>
      </c>
      <c r="F4" t="s">
        <v>19</v>
      </c>
      <c r="G4">
        <f>INDEX(lx!S5:S105,B3+B4)</f>
        <v>332.48602151049835</v>
      </c>
      <c r="H4" t="s">
        <v>25</v>
      </c>
      <c r="I4" s="8">
        <f>INDEX(lx!S5:S105,B3+B5)</f>
        <v>316.72434895915205</v>
      </c>
      <c r="K4" t="s">
        <v>13</v>
      </c>
      <c r="L4" s="8">
        <f>INDEX(lx!Z5:Z105,B3)</f>
        <v>108.95988665685333</v>
      </c>
      <c r="M4" t="s">
        <v>19</v>
      </c>
      <c r="N4">
        <f>INDEX(lx!Z5:Z105,B3+B4)</f>
        <v>199.29260459928119</v>
      </c>
      <c r="O4" t="s">
        <v>25</v>
      </c>
      <c r="P4" s="8">
        <f>INDEX(lx!Z5:Z105,B3+B5)</f>
        <v>244.13402198128986</v>
      </c>
    </row>
    <row r="5" spans="1:17">
      <c r="A5" t="s">
        <v>4</v>
      </c>
      <c r="B5" s="5">
        <v>20</v>
      </c>
      <c r="D5" t="s">
        <v>14</v>
      </c>
      <c r="E5" s="8">
        <f>INDEX(lx!T5:T105,B3)</f>
        <v>10695.897067777629</v>
      </c>
      <c r="F5" t="s">
        <v>20</v>
      </c>
      <c r="G5">
        <f>INDEX(lx!T5:T105,B3+B4)</f>
        <v>6027.7968523347972</v>
      </c>
      <c r="H5" t="s">
        <v>26</v>
      </c>
      <c r="I5" s="8">
        <f>INDEX(lx!T5:T105,B3+B5)</f>
        <v>4385.4888752278111</v>
      </c>
      <c r="K5" t="s">
        <v>14</v>
      </c>
      <c r="L5" s="8">
        <f>INDEX(lx!AA5:AA105,B3)</f>
        <v>9670.7075669848327</v>
      </c>
      <c r="M5" t="s">
        <v>20</v>
      </c>
      <c r="N5">
        <f>INDEX(lx!AA5:AA105,B3+B4)</f>
        <v>7495.6776286150834</v>
      </c>
      <c r="O5" t="s">
        <v>26</v>
      </c>
      <c r="P5" s="8">
        <f>INDEX(lx!AA5:AA105,B3+B5)</f>
        <v>6416.169417583651</v>
      </c>
    </row>
    <row r="6" spans="1:17">
      <c r="A6" t="s">
        <v>33</v>
      </c>
      <c r="B6" s="5">
        <v>2000000</v>
      </c>
      <c r="D6" t="s">
        <v>15</v>
      </c>
      <c r="E6" s="8">
        <f>INDEX(lx!U5:U105,B3)</f>
        <v>195821.88082629247</v>
      </c>
      <c r="F6" t="s">
        <v>21</v>
      </c>
      <c r="G6">
        <f>INDEX(lx!U5:U105,B3+B4)</f>
        <v>66912.349244582016</v>
      </c>
      <c r="H6" t="s">
        <v>27</v>
      </c>
      <c r="I6" s="8">
        <f>INDEX(lx!U5:U105,B3+B5)</f>
        <v>40083.954392506887</v>
      </c>
      <c r="K6" t="s">
        <v>15</v>
      </c>
      <c r="L6" s="8">
        <f>INDEX(lx!AB5:AB105,B3)</f>
        <v>241519.31590983993</v>
      </c>
      <c r="M6" t="s">
        <v>21</v>
      </c>
      <c r="N6">
        <f>INDEX(lx!AB5:AB105,B3+B4)</f>
        <v>110240.40256050052</v>
      </c>
      <c r="O6" t="s">
        <v>27</v>
      </c>
      <c r="P6" s="8">
        <f>INDEX(lx!AB5:AB105,B3+B5)</f>
        <v>74838.329941687072</v>
      </c>
    </row>
    <row r="7" spans="1:17">
      <c r="A7" t="s">
        <v>34</v>
      </c>
      <c r="B7" s="5">
        <v>2000000</v>
      </c>
      <c r="H7" t="s">
        <v>58</v>
      </c>
      <c r="I7" s="8">
        <f>INDEX(lx!P5:P105,B3+B32)</f>
        <v>15325.801399804801</v>
      </c>
      <c r="O7" t="s">
        <v>58</v>
      </c>
      <c r="P7" s="8">
        <f>INDEX(lx!W5:W105,B3+B32)</f>
        <v>17840.289075545679</v>
      </c>
    </row>
    <row r="8" spans="1:17">
      <c r="H8" t="s">
        <v>59</v>
      </c>
      <c r="I8" s="8">
        <f>INDEX(lx!Q5:Q105,B3+B32)</f>
        <v>208678.21207239659</v>
      </c>
      <c r="O8" t="s">
        <v>59</v>
      </c>
      <c r="P8" s="8">
        <f>INDEX(lx!X5:X105,B3+B32)</f>
        <v>301180.35327914782</v>
      </c>
    </row>
    <row r="9" spans="1:17">
      <c r="H9" t="s">
        <v>60</v>
      </c>
      <c r="I9" s="8">
        <f>INDEX(lx!T5:T105,B3+B32)</f>
        <v>9247.7952229388884</v>
      </c>
      <c r="O9" t="s">
        <v>60</v>
      </c>
      <c r="P9" s="8">
        <f>INDEX(lx!AA5:AA105,B3+B32)</f>
        <v>9068.0457761530379</v>
      </c>
    </row>
    <row r="10" spans="1:17">
      <c r="A10" t="s">
        <v>6</v>
      </c>
      <c r="B10" s="5">
        <v>0.03</v>
      </c>
    </row>
    <row r="11" spans="1:17">
      <c r="A11" t="s">
        <v>7</v>
      </c>
      <c r="B11" s="5">
        <v>2.5000000000000001E-2</v>
      </c>
    </row>
    <row r="12" spans="1:17">
      <c r="A12" t="s">
        <v>8</v>
      </c>
      <c r="B12" s="5">
        <v>0.1</v>
      </c>
    </row>
    <row r="13" spans="1:17">
      <c r="A13" t="s">
        <v>9</v>
      </c>
      <c r="B13" s="5">
        <v>2E-3</v>
      </c>
    </row>
    <row r="14" spans="1:17">
      <c r="A14" t="s">
        <v>54</v>
      </c>
      <c r="B14" s="5">
        <v>12</v>
      </c>
      <c r="H14">
        <f>H17-0.4632*(1-G1/E1)</f>
        <v>10.593895971527221</v>
      </c>
      <c r="I14">
        <f>I17-0.4632*(1-I1/E1)</f>
        <v>12.450747530495843</v>
      </c>
      <c r="J14">
        <f>J17-0.4632</f>
        <v>14.893715398797363</v>
      </c>
    </row>
    <row r="15" spans="1:17">
      <c r="C15" s="8" t="s">
        <v>32</v>
      </c>
      <c r="D15" t="s">
        <v>35</v>
      </c>
      <c r="E15" t="s">
        <v>46</v>
      </c>
      <c r="F15" t="s">
        <v>36</v>
      </c>
      <c r="G15" t="s">
        <v>53</v>
      </c>
      <c r="H15" t="s">
        <v>47</v>
      </c>
      <c r="I15" t="s">
        <v>48</v>
      </c>
      <c r="J15" t="s">
        <v>49</v>
      </c>
      <c r="L15" s="5" t="s">
        <v>52</v>
      </c>
      <c r="M15" s="5" t="s">
        <v>51</v>
      </c>
      <c r="N15" t="s">
        <v>50</v>
      </c>
    </row>
    <row r="16" spans="1:17">
      <c r="A16" t="s">
        <v>1</v>
      </c>
    </row>
    <row r="17" spans="1:20">
      <c r="A17" t="s">
        <v>28</v>
      </c>
      <c r="C17" s="8">
        <f>B6*(I1/E1)</f>
        <v>603694.27203352365</v>
      </c>
      <c r="D17" s="8">
        <f>B7*E5/E1</f>
        <v>1105422.4039535534</v>
      </c>
      <c r="E17" s="8">
        <f>B7*(E5-I5)/E1</f>
        <v>652181.53745621338</v>
      </c>
      <c r="F17" s="8">
        <f>C17+E17</f>
        <v>1255875.809489737</v>
      </c>
      <c r="G17" s="8">
        <f>B6*(1/(1+B10))^B5</f>
        <v>1107351.5083726696</v>
      </c>
      <c r="H17">
        <f>(E2-G2)/E1</f>
        <v>10.852038810811878</v>
      </c>
      <c r="I17">
        <f>(E2-I2)/E1</f>
        <v>12.774131937092879</v>
      </c>
      <c r="J17">
        <f>E2/E1</f>
        <v>15.356915398797364</v>
      </c>
      <c r="L17">
        <f>INDEX(lx!F5:F105,B3+B5)/INDEX(lx!F5:F105,B3)</f>
        <v>0.54516950351265969</v>
      </c>
      <c r="M17">
        <f>(1-L17-(E5-I5)/E1)*(1+B10)/B10</f>
        <v>4.4200639864003533</v>
      </c>
      <c r="N17">
        <f>N19*I17</f>
        <v>923103.60965931555</v>
      </c>
    </row>
    <row r="18" spans="1:20">
      <c r="A18" t="s">
        <v>29</v>
      </c>
      <c r="C18" s="8">
        <f>C17+B11*B6+B12*C20*H17+B13*B6*I17</f>
        <v>783100.88864655013</v>
      </c>
      <c r="D18" s="8">
        <f>D17+B11*B7+B12*D20*H17+B13*B7*J17</f>
        <v>1368722.2950541587</v>
      </c>
      <c r="E18" s="8">
        <f>E17+B11*B7+B12*E20*H17+B13*B7*I17</f>
        <v>836975.62800509424</v>
      </c>
      <c r="F18" s="8">
        <f>F17+B11*MAX(B6,B7)+B12*F20*H17+B13*MAX(B6,B7)*I17</f>
        <v>1507747.0413756762</v>
      </c>
      <c r="G18" s="8">
        <f>G17+B11*B6+B12*G20*H17+B13*B6*I17</f>
        <v>1342720.04013449</v>
      </c>
      <c r="N18">
        <f>N17+B11*B6+B12*N20*I17+B13*B6*I17</f>
        <v>1138000.1526752077</v>
      </c>
    </row>
    <row r="19" spans="1:20">
      <c r="A19" t="s">
        <v>30</v>
      </c>
      <c r="C19" s="8">
        <f>C17/H17</f>
        <v>55629.571784434047</v>
      </c>
      <c r="D19" s="8">
        <f>D17/H17</f>
        <v>101863.10823476063</v>
      </c>
      <c r="E19" s="8">
        <f>E17/H17</f>
        <v>60097.604590802366</v>
      </c>
      <c r="F19" s="8">
        <f>F17/H17</f>
        <v>115727.17637523641</v>
      </c>
      <c r="G19" s="8">
        <f>G17/H17</f>
        <v>102040.87247360524</v>
      </c>
      <c r="N19">
        <f>C17/(I17-M17)</f>
        <v>72263.509896813732</v>
      </c>
    </row>
    <row r="20" spans="1:20">
      <c r="A20" t="s">
        <v>31</v>
      </c>
      <c r="C20" s="8">
        <f>(C17+B11*B6+B13*B6*I17)/((1-B12)*H17)</f>
        <v>72161.637301402516</v>
      </c>
      <c r="D20" s="8">
        <f>(D17+B12*B7+B13*B7*J17)/((1-B12)*H17)</f>
        <v>139948.10758887601</v>
      </c>
      <c r="E20" s="8">
        <f>(E17+B11*B7+B13*B7*I17)/((1-B12)*H17)</f>
        <v>77126.118197367308</v>
      </c>
      <c r="F20">
        <f>(F17+B11*MAX(B6,B7)+B13*MAX(B6,B7)*I17)/((1-B12)*H17)</f>
        <v>138936.75351340513</v>
      </c>
      <c r="G20" s="8">
        <f>(G17+B11*B6+B13*B6*I17)/((1-B12)*H17)</f>
        <v>123729.7491782594</v>
      </c>
      <c r="N20">
        <f>(N17+B11*B6+B13*B6*I17)/((1-B12)*I17)</f>
        <v>89086.300210407295</v>
      </c>
    </row>
    <row r="21" spans="1:20">
      <c r="D21" s="8"/>
      <c r="E21" s="8"/>
      <c r="F21" s="8"/>
      <c r="G21" s="8"/>
    </row>
    <row r="22" spans="1:20">
      <c r="A22" t="s">
        <v>2</v>
      </c>
      <c r="D22" s="8"/>
      <c r="E22" s="8"/>
      <c r="F22" s="8"/>
      <c r="G22" s="8" t="s">
        <v>71</v>
      </c>
      <c r="H22">
        <f>H23-0.4632*(1-N1/L1)</f>
        <v>11.51640993688229</v>
      </c>
      <c r="I22">
        <f>I23-0.4632*(1-P1/L1)</f>
        <v>13.990201383234201</v>
      </c>
      <c r="J22">
        <f>J23-0.4632</f>
        <v>18.313270082722262</v>
      </c>
    </row>
    <row r="23" spans="1:20">
      <c r="A23" t="s">
        <v>28</v>
      </c>
      <c r="C23" s="8">
        <f>B6*P1/L1</f>
        <v>864743.71090426506</v>
      </c>
      <c r="D23" s="8">
        <f>B7*L5/L1</f>
        <v>906225.04372491816</v>
      </c>
      <c r="E23" s="8">
        <f>B7*(L5-P5)/L1</f>
        <v>304977.06153522508</v>
      </c>
      <c r="F23" s="8">
        <f>C23+E23</f>
        <v>1169720.7724394901</v>
      </c>
      <c r="G23" s="8">
        <f>G17</f>
        <v>1107351.5083726696</v>
      </c>
      <c r="H23">
        <f>(L2-N2)/L1</f>
        <v>11.721755517772966</v>
      </c>
      <c r="I23">
        <f>(L2-P2)/L1</f>
        <v>14.253126739788772</v>
      </c>
      <c r="J23">
        <f>L2/L1</f>
        <v>18.776470082722263</v>
      </c>
      <c r="L23">
        <f>INDEX(lx!L5:L105,B3+B5)/INDEX(lx!L5:L105,B3)</f>
        <v>0.78091166568695558</v>
      </c>
      <c r="M23">
        <f>(1-L23-(L5-P5)/L1)*(1+B10)/B10</f>
        <v>2.2865932550598282</v>
      </c>
      <c r="N23">
        <f>N25*I23</f>
        <v>1029980.9652212689</v>
      </c>
    </row>
    <row r="24" spans="1:20">
      <c r="A24" t="s">
        <v>29</v>
      </c>
      <c r="C24" s="8">
        <f>C23+B11*B6+B12*C26*H23+B13*B6*I23</f>
        <v>1079729.1309593557</v>
      </c>
      <c r="D24" s="8">
        <f>D23+B11*B7+B12*D26*H23+B13*B7*J23</f>
        <v>1145923.2489508968</v>
      </c>
      <c r="E24" s="8">
        <f>E23+B11*B7+B12*E26*H23+B13*B7*I23</f>
        <v>457766.18721597793</v>
      </c>
      <c r="F24" s="8">
        <f>F23+B11*MAX(B6,B7)+B12*F26*H23+B13*MAX(B6,B7)*I23</f>
        <v>1418592.5326651614</v>
      </c>
      <c r="G24" s="8">
        <f>G23+B11*B6+B12*G26*H23+B13*B6*I23</f>
        <v>1349293.3503686942</v>
      </c>
      <c r="N24">
        <f>N23+B11*B6+B12*N26*I23+B13*B6*I23</f>
        <v>1263326.0802004714</v>
      </c>
    </row>
    <row r="25" spans="1:20">
      <c r="A25" t="s">
        <v>30</v>
      </c>
      <c r="C25" s="8">
        <f>C23/H23</f>
        <v>73772.542823735595</v>
      </c>
      <c r="D25" s="8">
        <f>D23/H23</f>
        <v>77311.375616976977</v>
      </c>
      <c r="E25" s="8">
        <f>E23/H23</f>
        <v>26018.036383100414</v>
      </c>
      <c r="F25" s="8">
        <f>F23/H23</f>
        <v>99790.579206836002</v>
      </c>
      <c r="G25" s="8">
        <f>G23/H23</f>
        <v>94469.766639788868</v>
      </c>
      <c r="N25">
        <f>C23/(I23-M23)</f>
        <v>72263.509896813906</v>
      </c>
    </row>
    <row r="26" spans="1:20">
      <c r="A26" t="s">
        <v>31</v>
      </c>
      <c r="C26" s="8">
        <f>(C23+B11*B6+B13*B6*I23)/((1-B12)*H23)</f>
        <v>92113.261475401858</v>
      </c>
      <c r="D26" s="8">
        <f>(D23+B11*B7+B13*B7*J23)/((1-B12)*H23)</f>
        <v>97760.377889933385</v>
      </c>
      <c r="E26" s="8">
        <f>(E23+B11*B7+B13*B7*I23)/((1-B12)*H23)</f>
        <v>39052.698763585002</v>
      </c>
      <c r="F26" s="8">
        <f>(F23+B11*MAX(B6,B7)+B13*MAX(B6,B7)*I23)/((1-B12)*H23)</f>
        <v>121022.19078995789</v>
      </c>
      <c r="G26" s="8">
        <f>(G23+B11*B6+B13*B6*I23)/((1-B12)*H23)</f>
        <v>115110.17682657218</v>
      </c>
      <c r="N26">
        <f>(N23+B11*B6+B13*B6*I23)/((1-B12)*I23)</f>
        <v>88635.01344401807</v>
      </c>
    </row>
    <row r="28" spans="1:20">
      <c r="A28" s="23" t="s">
        <v>55</v>
      </c>
      <c r="B28" s="30" t="s">
        <v>1</v>
      </c>
      <c r="C28" s="31">
        <f>C17/(12*H14)</f>
        <v>4748.7587321986166</v>
      </c>
      <c r="D28" s="31">
        <f>1.015*D17/(12*H14)</f>
        <v>8825.8665102088034</v>
      </c>
      <c r="E28" s="31">
        <f>1.015*E17/(12*H14)</f>
        <v>5207.1200741224848</v>
      </c>
      <c r="F28" s="36">
        <f>(C17+1.015*E17)/(12*H14)</f>
        <v>9955.8788063210995</v>
      </c>
      <c r="H28" t="s">
        <v>63</v>
      </c>
      <c r="I28">
        <f>(I8-I2)/I7</f>
        <v>10.354889594870466</v>
      </c>
      <c r="N28" s="8" t="s">
        <v>32</v>
      </c>
      <c r="O28" t="s">
        <v>35</v>
      </c>
      <c r="P28" t="s">
        <v>46</v>
      </c>
      <c r="Q28" t="s">
        <v>36</v>
      </c>
    </row>
    <row r="29" spans="1:20">
      <c r="A29" s="27" t="s">
        <v>56</v>
      </c>
      <c r="B29" s="33" t="s">
        <v>1</v>
      </c>
      <c r="C29" s="34">
        <f>(C17+B11*B6+B13*B6*I14)/(12*(1-B12)*H14)</f>
        <v>6148.6950183237213</v>
      </c>
      <c r="D29" s="34">
        <f>(1.015*D17+B11*B7+B13*B7*J14)/(12*(1-B12)*H14)</f>
        <v>10764.22271947318</v>
      </c>
      <c r="E29" s="34">
        <f>(1.015*E17+B11*B7+B13*B7*I14)/(12*(1-B12)*H14)</f>
        <v>6657.9853982391305</v>
      </c>
      <c r="F29" s="37">
        <f>(C17+1.015*E17+(B11+B13*I14)*MAX(B6,B7))/(12*(1-B12)*H14)</f>
        <v>11934.383989570926</v>
      </c>
      <c r="H29" t="s">
        <v>65</v>
      </c>
      <c r="I29">
        <f>(I8-G2)/I7</f>
        <v>7.9278873370670269</v>
      </c>
      <c r="L29" s="23" t="s">
        <v>55</v>
      </c>
      <c r="M29" s="32" t="s">
        <v>2</v>
      </c>
      <c r="N29" s="31">
        <f>C23/(12*H22)</f>
        <v>6257.3298713433342</v>
      </c>
      <c r="O29" s="31">
        <f>1.015*D23/(12*H22)</f>
        <v>6655.8532883512771</v>
      </c>
      <c r="P29" s="31">
        <f>1.015*E23/(12*H22)</f>
        <v>2239.932113934276</v>
      </c>
      <c r="Q29" s="36">
        <f>(C23+1.015*E23)/(12*H22)</f>
        <v>8497.2619852776097</v>
      </c>
      <c r="S29" t="s">
        <v>63</v>
      </c>
      <c r="T29">
        <f>(P8-P2)/P7</f>
        <v>11.470630552123771</v>
      </c>
    </row>
    <row r="30" spans="1:20">
      <c r="L30" s="27" t="s">
        <v>56</v>
      </c>
      <c r="M30" s="35" t="s">
        <v>2</v>
      </c>
      <c r="N30" s="34">
        <f>(C23+B11*B6+B13*B6*I22)/(12*(1-B12)*H22)</f>
        <v>7804.5196646231616</v>
      </c>
      <c r="O30" s="34">
        <f>(1.015*D23+B11*B7+B13*B7*J22)/(12*(1-B12)*H22)</f>
        <v>8386.3543367312996</v>
      </c>
      <c r="P30" s="34">
        <f>(1.015*E23+B11*B7+B13*B7*J22)/(12*(1-B12)*H22)</f>
        <v>3479.7752540457423</v>
      </c>
      <c r="Q30" s="37">
        <f>(C23+1.015*E23+B11*MAX(B6,B7)+B13*MAX(B6,B7)*I22)/(12*(1-B12)*H22)</f>
        <v>10293.333124550134</v>
      </c>
      <c r="S30" t="s">
        <v>65</v>
      </c>
      <c r="T30">
        <f>(P8-N2)/P7</f>
        <v>8.4422800578708213</v>
      </c>
    </row>
    <row r="31" spans="1:20">
      <c r="C31" s="8" t="s">
        <v>64</v>
      </c>
      <c r="D31" t="s">
        <v>66</v>
      </c>
    </row>
    <row r="32" spans="1:20" ht="15.75" thickBot="1">
      <c r="A32" t="s">
        <v>57</v>
      </c>
      <c r="B32" s="5">
        <v>5</v>
      </c>
      <c r="C32" s="29">
        <f>B5-B32</f>
        <v>15</v>
      </c>
      <c r="D32">
        <f>B4-B32</f>
        <v>10</v>
      </c>
      <c r="J32" s="8"/>
    </row>
    <row r="33" spans="1:10">
      <c r="A33" t="s">
        <v>67</v>
      </c>
      <c r="C33" s="38">
        <f>B6*(I1/I7)-(B6*I1/E1)*I29/H17</f>
        <v>321252.01147585153</v>
      </c>
      <c r="D33" s="39"/>
      <c r="E33" s="40">
        <f>(B7*(I9-I5)/I7)-B7*((E5-I5)/E1)*I29/H17</f>
        <v>158078.52025601343</v>
      </c>
      <c r="H33" s="38">
        <f>B6*P1/P7-(B6*P1/L1)*T30/H23</f>
        <v>411708.72324539302</v>
      </c>
      <c r="I33" s="49"/>
      <c r="J33" s="40">
        <f>B7*(P9-P5)/P7-(B7*(L5-P5)/L1)*T30/H23</f>
        <v>77639.188955856604</v>
      </c>
    </row>
    <row r="34" spans="1:10">
      <c r="A34" t="s">
        <v>68</v>
      </c>
      <c r="C34" s="41">
        <f>B6*I1/I7</f>
        <v>762276.98919212748</v>
      </c>
      <c r="D34" s="42"/>
      <c r="E34" s="43">
        <f>B7*(I9-I5)/I7</f>
        <v>634525.55867949675</v>
      </c>
      <c r="H34" s="41">
        <f>B6*P1/P7</f>
        <v>1034517.1903446371</v>
      </c>
      <c r="I34" s="44"/>
      <c r="J34" s="43">
        <f>B7*(P9-P5)/P7</f>
        <v>297290.7386578627</v>
      </c>
    </row>
    <row r="35" spans="1:10">
      <c r="C35" s="41" t="s">
        <v>72</v>
      </c>
      <c r="D35" s="44" t="s">
        <v>1</v>
      </c>
      <c r="E35" s="45" t="s">
        <v>73</v>
      </c>
      <c r="H35" s="41" t="s">
        <v>72</v>
      </c>
      <c r="I35" s="44" t="s">
        <v>2</v>
      </c>
      <c r="J35" s="43" t="s">
        <v>73</v>
      </c>
    </row>
    <row r="36" spans="1:10">
      <c r="A36" t="s">
        <v>70</v>
      </c>
      <c r="C36" s="41">
        <f>C33-B11*B6*I29/H17+B13*B6*(I28-I17*I29/H17)</f>
        <v>288816.15004617791</v>
      </c>
      <c r="D36" s="44"/>
      <c r="E36" s="43">
        <f>E33-B11*B7*I29/H17+B13*B7*(I28-I17*I29/H17)</f>
        <v>125642.6588263398</v>
      </c>
      <c r="H36" s="41">
        <f>H33-B11*B6*T30/H23+B13*B6*(T29-I23*T30/H23)</f>
        <v>380518.35717582912</v>
      </c>
      <c r="I36" s="44"/>
      <c r="J36" s="43">
        <f>J33-B11*B6*T30/H23+B13*B6*(T29-I23*T30/H23)</f>
        <v>46448.822886292677</v>
      </c>
    </row>
    <row r="37" spans="1:10" ht="15.75" thickBot="1">
      <c r="A37" t="s">
        <v>69</v>
      </c>
      <c r="C37" s="46">
        <f>C34+B13*B6*I28</f>
        <v>803696.54757160938</v>
      </c>
      <c r="D37" s="47"/>
      <c r="E37" s="48">
        <f>E34+B13*B7*I28</f>
        <v>675945.11705897865</v>
      </c>
      <c r="H37" s="46">
        <f>H34+B13*B6*T29</f>
        <v>1080399.7125531323</v>
      </c>
      <c r="I37" s="47"/>
      <c r="J37" s="48">
        <f>J34+B13*B7*T29</f>
        <v>343173.26086635777</v>
      </c>
    </row>
    <row r="38" spans="1:10">
      <c r="A38" t="s">
        <v>61</v>
      </c>
    </row>
    <row r="39" spans="1:10">
      <c r="C39" s="8" t="s">
        <v>62</v>
      </c>
      <c r="E39" t="s">
        <v>62</v>
      </c>
    </row>
    <row r="40" spans="1:10">
      <c r="B40" s="16"/>
      <c r="C40" s="17">
        <v>0</v>
      </c>
      <c r="D40" s="23"/>
      <c r="E40" s="24">
        <v>0</v>
      </c>
    </row>
    <row r="41" spans="1:10">
      <c r="B41" s="18"/>
      <c r="C41" s="19">
        <v>42657.287740521526</v>
      </c>
      <c r="D41" s="25"/>
      <c r="E41" s="26">
        <v>8021.9845590226714</v>
      </c>
    </row>
    <row r="42" spans="1:10">
      <c r="B42" s="18"/>
      <c r="C42" s="19">
        <v>87350.193714469919</v>
      </c>
      <c r="D42" s="25"/>
      <c r="E42" s="26">
        <v>15428.69104123426</v>
      </c>
    </row>
    <row r="43" spans="1:10">
      <c r="B43" s="18"/>
      <c r="C43" s="19">
        <v>134257.89656355573</v>
      </c>
      <c r="D43" s="25"/>
      <c r="E43" s="26">
        <v>22259.14936313167</v>
      </c>
    </row>
    <row r="44" spans="1:10">
      <c r="B44" s="18"/>
      <c r="C44" s="19">
        <v>183587.23274556894</v>
      </c>
      <c r="D44" s="25"/>
      <c r="E44" s="26">
        <v>28443.641603404179</v>
      </c>
    </row>
    <row r="45" spans="1:10">
      <c r="B45" s="18"/>
      <c r="C45" s="19">
        <v>235578.24897782129</v>
      </c>
      <c r="D45" s="25"/>
      <c r="E45" s="26">
        <v>33878.166053750239</v>
      </c>
    </row>
    <row r="46" spans="1:10">
      <c r="B46" s="18"/>
      <c r="C46" s="19">
        <v>290542.17986148386</v>
      </c>
      <c r="D46" s="25"/>
      <c r="E46" s="26">
        <v>38331.271182972196</v>
      </c>
    </row>
    <row r="47" spans="1:10">
      <c r="B47" s="18"/>
      <c r="C47" s="19">
        <v>348836.89883031178</v>
      </c>
      <c r="D47" s="25"/>
      <c r="E47" s="26">
        <v>41604.105114925711</v>
      </c>
    </row>
    <row r="48" spans="1:10">
      <c r="B48" s="18"/>
      <c r="C48" s="19">
        <v>410879.26099947281</v>
      </c>
      <c r="D48" s="25"/>
      <c r="E48" s="26">
        <v>43493.396947625828</v>
      </c>
    </row>
    <row r="49" spans="2:5">
      <c r="B49" s="18"/>
      <c r="C49" s="19">
        <v>477151.97455564019</v>
      </c>
      <c r="D49" s="25"/>
      <c r="E49" s="26">
        <v>43788.581856952143</v>
      </c>
    </row>
    <row r="50" spans="2:5">
      <c r="B50" s="18"/>
      <c r="C50" s="19">
        <v>548195.72265407338</v>
      </c>
      <c r="D50" s="25"/>
      <c r="E50" s="26">
        <v>42296.458140861745</v>
      </c>
    </row>
    <row r="51" spans="2:5">
      <c r="B51" s="18"/>
      <c r="C51" s="19">
        <v>624633.64888343902</v>
      </c>
      <c r="D51" s="25"/>
      <c r="E51" s="26">
        <v>38801.400543486503</v>
      </c>
    </row>
    <row r="52" spans="2:5">
      <c r="B52" s="18"/>
      <c r="C52" s="19">
        <v>707141.59993907844</v>
      </c>
      <c r="D52" s="25"/>
      <c r="E52" s="26">
        <v>33120.152453072762</v>
      </c>
    </row>
    <row r="53" spans="2:5">
      <c r="B53" s="18"/>
      <c r="C53" s="19">
        <v>796532.47060517466</v>
      </c>
      <c r="D53" s="25"/>
      <c r="E53" s="26">
        <v>24988.753489698556</v>
      </c>
    </row>
    <row r="54" spans="2:5">
      <c r="B54" s="18"/>
      <c r="C54" s="20">
        <v>893759.58265475091</v>
      </c>
      <c r="D54" s="25"/>
      <c r="E54" s="26">
        <v>14091.834260225345</v>
      </c>
    </row>
    <row r="55" spans="2:5">
      <c r="B55" s="21"/>
      <c r="C55" s="22">
        <v>1000000</v>
      </c>
      <c r="D55" s="27"/>
      <c r="E55" s="28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lx</vt:lpstr>
      <vt:lpstr>adat</vt:lpstr>
      <vt:lpstr>Munka3</vt:lpstr>
    </vt:vector>
  </TitlesOfParts>
  <Company>BME Matematika Intézet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Barabás Béla</dc:creator>
  <cp:lastModifiedBy>Barabás Béla</cp:lastModifiedBy>
  <dcterms:created xsi:type="dcterms:W3CDTF">2009-03-05T10:07:51Z</dcterms:created>
  <dcterms:modified xsi:type="dcterms:W3CDTF">2009-04-26T17:35:02Z</dcterms:modified>
</cp:coreProperties>
</file>