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370" windowWidth="11850" windowHeight="5040" tabRatio="726" firstSheet="1" activeTab="1"/>
  </bookViews>
  <sheets>
    <sheet name="Title" sheetId="1" r:id="rId1"/>
    <sheet name="Uni" sheetId="2" r:id="rId2"/>
    <sheet name="Hyp" sheetId="3" r:id="rId3"/>
    <sheet name="Bin1" sheetId="4" r:id="rId4"/>
    <sheet name=" Bin2" sheetId="5" r:id="rId5"/>
    <sheet name="Poi" sheetId="6" r:id="rId6"/>
    <sheet name="Geo-pe" sheetId="7" r:id="rId7"/>
    <sheet name="Geo-op" sheetId="8" r:id="rId8"/>
    <sheet name="Negbin-pe" sheetId="9" r:id="rId9"/>
    <sheet name="NegBin-op" sheetId="10" r:id="rId10"/>
    <sheet name="Hyp-Bin" sheetId="11" r:id="rId11"/>
    <sheet name="Bin-Poi" sheetId="12" r:id="rId12"/>
    <sheet name="End" sheetId="13" r:id="rId13"/>
  </sheets>
  <definedNames/>
  <calcPr fullCalcOnLoad="1"/>
</workbook>
</file>

<file path=xl/sharedStrings.xml><?xml version="1.0" encoding="utf-8"?>
<sst xmlns="http://schemas.openxmlformats.org/spreadsheetml/2006/main" count="99" uniqueCount="42">
  <si>
    <t>k</t>
  </si>
  <si>
    <t>p(k)</t>
  </si>
  <si>
    <t>F(k)</t>
  </si>
  <si>
    <t>λ  =</t>
  </si>
  <si>
    <t>n  =</t>
  </si>
  <si>
    <t>p  =</t>
  </si>
  <si>
    <t>n &lt; 101</t>
  </si>
  <si>
    <t>Binomiális</t>
  </si>
  <si>
    <t>Poisson</t>
  </si>
  <si>
    <t>A  =</t>
  </si>
  <si>
    <t>B  =</t>
  </si>
  <si>
    <t>Poisson;  λ</t>
  </si>
  <si>
    <t>Hipergeometrikus</t>
  </si>
  <si>
    <t>2008 03 10</t>
  </si>
  <si>
    <t>r  =</t>
  </si>
  <si>
    <t>Andras Vetier</t>
  </si>
  <si>
    <t>End</t>
  </si>
  <si>
    <t>Hypergeometrical; A, B, n</t>
  </si>
  <si>
    <t>n  small:</t>
  </si>
  <si>
    <t>Binomial;  n , p;    n  small</t>
  </si>
  <si>
    <t>Binomial;  n , p;    n  large</t>
  </si>
  <si>
    <t>n large</t>
  </si>
  <si>
    <r>
      <t xml:space="preserve">Binomial and Poisson: </t>
    </r>
    <r>
      <rPr>
        <sz val="14"/>
        <rFont val="Arial"/>
        <family val="2"/>
      </rPr>
      <t xml:space="preserve"> </t>
    </r>
    <r>
      <rPr>
        <b/>
        <sz val="12"/>
        <rFont val="Arial"/>
        <family val="2"/>
      </rPr>
      <t xml:space="preserve"> increase  n  and  decrease  p  so that  np  converges to  λ</t>
    </r>
  </si>
  <si>
    <t xml:space="preserve">   binomial</t>
  </si>
  <si>
    <t xml:space="preserve">   Poisson</t>
  </si>
  <si>
    <t xml:space="preserve">   geometrical</t>
  </si>
  <si>
    <t xml:space="preserve">   negative binomial</t>
  </si>
  <si>
    <t xml:space="preserve">   uniform</t>
  </si>
  <si>
    <t>A =</t>
  </si>
  <si>
    <t>B =</t>
  </si>
  <si>
    <t>Uniform;  A , B</t>
  </si>
  <si>
    <t>Geometrical on  {1, 2, 3, … } ;  "optimistic";  p</t>
  </si>
  <si>
    <t>Negative binomial on  {r, r+1, r+2, … };    "optimistic";  r; p</t>
  </si>
  <si>
    <t>Negative binomial on  {0, 1, 2, … };  "pessiimistic";  r; p</t>
  </si>
  <si>
    <r>
      <t xml:space="preserve">Hypergeometrical and binomial: </t>
    </r>
    <r>
      <rPr>
        <sz val="14"/>
        <rFont val="Arial"/>
        <family val="2"/>
      </rPr>
      <t xml:space="preserve"> increase</t>
    </r>
    <r>
      <rPr>
        <b/>
        <sz val="12"/>
        <rFont val="Arial"/>
        <family val="2"/>
      </rPr>
      <t xml:space="preserve">  A  and  B  so that  A / (A + B)  converges to  p</t>
    </r>
  </si>
  <si>
    <t xml:space="preserve">   hyper-geometrical and binomial compared</t>
  </si>
  <si>
    <t xml:space="preserve">   hyper-geometrical</t>
  </si>
  <si>
    <t xml:space="preserve">   binomial and Poisson compared</t>
  </si>
  <si>
    <t>Geometrical on  {0, 1, 2, … } ;  "pessimistic";  p</t>
  </si>
  <si>
    <t>Most important discrete distributions</t>
  </si>
  <si>
    <t>NEM VOLT MÉG</t>
  </si>
  <si>
    <t>2013 053 12-én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</si>
</sst>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0.00000"/>
    <numFmt numFmtId="176" formatCode="0.000000"/>
    <numFmt numFmtId="177" formatCode="0.0000000"/>
    <numFmt numFmtId="178" formatCode="0.00000000"/>
  </numFmts>
  <fonts count="73">
    <font>
      <sz val="10"/>
      <name val="Arial"/>
      <family val="0"/>
    </font>
    <font>
      <b/>
      <sz val="10"/>
      <name val="Arial"/>
      <family val="2"/>
    </font>
    <font>
      <b/>
      <sz val="7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0"/>
      <color indexed="17"/>
      <name val="Arial"/>
      <family val="2"/>
    </font>
    <font>
      <sz val="14"/>
      <name val="Arial"/>
      <family val="2"/>
    </font>
    <font>
      <b/>
      <sz val="2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.5"/>
      <color indexed="8"/>
      <name val="Arial"/>
      <family val="2"/>
    </font>
    <font>
      <b/>
      <sz val="8"/>
      <color indexed="8"/>
      <name val="Arial"/>
      <family val="2"/>
    </font>
    <font>
      <b/>
      <sz val="9.5"/>
      <color indexed="16"/>
      <name val="Arial"/>
      <family val="2"/>
    </font>
    <font>
      <b/>
      <sz val="9.5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9.75"/>
      <color indexed="8"/>
      <name val="Arial"/>
      <family val="2"/>
    </font>
    <font>
      <b/>
      <sz val="9.75"/>
      <color indexed="12"/>
      <name val="Arial"/>
      <family val="2"/>
    </font>
    <font>
      <sz val="8.5"/>
      <color indexed="8"/>
      <name val="Arial"/>
      <family val="2"/>
    </font>
    <font>
      <b/>
      <sz val="5.75"/>
      <color indexed="8"/>
      <name val="Arial"/>
      <family val="2"/>
    </font>
    <font>
      <b/>
      <sz val="8.5"/>
      <color indexed="16"/>
      <name val="Arial"/>
      <family val="2"/>
    </font>
    <font>
      <sz val="5.75"/>
      <color indexed="8"/>
      <name val="Arial"/>
      <family val="2"/>
    </font>
    <font>
      <b/>
      <sz val="8.5"/>
      <color indexed="12"/>
      <name val="Arial"/>
      <family val="2"/>
    </font>
    <font>
      <sz val="8.25"/>
      <color indexed="8"/>
      <name val="Arial"/>
      <family val="2"/>
    </font>
    <font>
      <b/>
      <sz val="9.5"/>
      <color indexed="10"/>
      <name val="Arial"/>
      <family val="2"/>
    </font>
    <font>
      <b/>
      <sz val="9.5"/>
      <color indexed="17"/>
      <name val="Arial"/>
      <family val="2"/>
    </font>
    <font>
      <b/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6" fillId="33" borderId="10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1" fillId="34" borderId="12" xfId="0" applyFont="1" applyFill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3" fontId="7" fillId="0" borderId="15" xfId="0" applyNumberFormat="1" applyFont="1" applyBorder="1" applyAlignment="1">
      <alignment horizontal="left"/>
    </xf>
    <xf numFmtId="173" fontId="7" fillId="0" borderId="16" xfId="0" applyNumberFormat="1" applyFont="1" applyBorder="1" applyAlignment="1">
      <alignment horizontal="left"/>
    </xf>
    <xf numFmtId="173" fontId="8" fillId="0" borderId="17" xfId="0" applyNumberFormat="1" applyFont="1" applyBorder="1" applyAlignment="1">
      <alignment horizontal="left"/>
    </xf>
    <xf numFmtId="173" fontId="8" fillId="0" borderId="16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173" fontId="7" fillId="0" borderId="18" xfId="0" applyNumberFormat="1" applyFont="1" applyBorder="1" applyAlignment="1">
      <alignment horizontal="left"/>
    </xf>
    <xf numFmtId="173" fontId="7" fillId="0" borderId="19" xfId="0" applyNumberFormat="1" applyFont="1" applyBorder="1" applyAlignment="1">
      <alignment horizontal="left"/>
    </xf>
    <xf numFmtId="173" fontId="8" fillId="0" borderId="20" xfId="0" applyNumberFormat="1" applyFont="1" applyBorder="1" applyAlignment="1">
      <alignment horizontal="left"/>
    </xf>
    <xf numFmtId="173" fontId="8" fillId="0" borderId="19" xfId="0" applyNumberFormat="1" applyFont="1" applyBorder="1" applyAlignment="1">
      <alignment horizontal="left"/>
    </xf>
    <xf numFmtId="173" fontId="7" fillId="0" borderId="18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left"/>
    </xf>
    <xf numFmtId="173" fontId="7" fillId="0" borderId="21" xfId="0" applyNumberFormat="1" applyFont="1" applyBorder="1" applyAlignment="1">
      <alignment horizontal="left"/>
    </xf>
    <xf numFmtId="173" fontId="7" fillId="0" borderId="22" xfId="0" applyNumberFormat="1" applyFont="1" applyBorder="1" applyAlignment="1">
      <alignment horizontal="left"/>
    </xf>
    <xf numFmtId="173" fontId="8" fillId="0" borderId="23" xfId="0" applyNumberFormat="1" applyFont="1" applyBorder="1" applyAlignment="1">
      <alignment horizontal="left"/>
    </xf>
    <xf numFmtId="173" fontId="8" fillId="0" borderId="22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2" fontId="7" fillId="0" borderId="26" xfId="0" applyNumberFormat="1" applyFont="1" applyBorder="1" applyAlignment="1">
      <alignment horizontal="left"/>
    </xf>
    <xf numFmtId="2" fontId="8" fillId="0" borderId="26" xfId="0" applyNumberFormat="1" applyFont="1" applyBorder="1" applyAlignment="1">
      <alignment horizontal="left"/>
    </xf>
    <xf numFmtId="2" fontId="8" fillId="0" borderId="16" xfId="0" applyNumberFormat="1" applyFont="1" applyBorder="1" applyAlignment="1">
      <alignment horizontal="left"/>
    </xf>
    <xf numFmtId="2" fontId="7" fillId="0" borderId="18" xfId="0" applyNumberFormat="1" applyFont="1" applyBorder="1" applyAlignment="1">
      <alignment horizontal="left"/>
    </xf>
    <xf numFmtId="2" fontId="8" fillId="0" borderId="18" xfId="0" applyNumberFormat="1" applyFont="1" applyBorder="1" applyAlignment="1">
      <alignment horizontal="left"/>
    </xf>
    <xf numFmtId="2" fontId="8" fillId="0" borderId="19" xfId="0" applyNumberFormat="1" applyFont="1" applyBorder="1" applyAlignment="1">
      <alignment horizontal="left"/>
    </xf>
    <xf numFmtId="2" fontId="7" fillId="0" borderId="21" xfId="0" applyNumberFormat="1" applyFont="1" applyBorder="1" applyAlignment="1">
      <alignment horizontal="left"/>
    </xf>
    <xf numFmtId="2" fontId="8" fillId="0" borderId="21" xfId="0" applyNumberFormat="1" applyFont="1" applyBorder="1" applyAlignment="1">
      <alignment horizontal="left"/>
    </xf>
    <xf numFmtId="2" fontId="8" fillId="0" borderId="22" xfId="0" applyNumberFormat="1" applyFont="1" applyBorder="1" applyAlignment="1">
      <alignment horizontal="left"/>
    </xf>
    <xf numFmtId="2" fontId="7" fillId="0" borderId="16" xfId="0" applyNumberFormat="1" applyFont="1" applyBorder="1" applyAlignment="1">
      <alignment horizontal="left"/>
    </xf>
    <xf numFmtId="2" fontId="8" fillId="0" borderId="17" xfId="0" applyNumberFormat="1" applyFont="1" applyBorder="1" applyAlignment="1">
      <alignment horizontal="left"/>
    </xf>
    <xf numFmtId="2" fontId="7" fillId="0" borderId="19" xfId="0" applyNumberFormat="1" applyFont="1" applyBorder="1" applyAlignment="1">
      <alignment horizontal="left"/>
    </xf>
    <xf numFmtId="2" fontId="8" fillId="0" borderId="20" xfId="0" applyNumberFormat="1" applyFont="1" applyBorder="1" applyAlignment="1">
      <alignment horizontal="left"/>
    </xf>
    <xf numFmtId="2" fontId="7" fillId="0" borderId="22" xfId="0" applyNumberFormat="1" applyFont="1" applyBorder="1" applyAlignment="1">
      <alignment horizontal="left"/>
    </xf>
    <xf numFmtId="2" fontId="8" fillId="0" borderId="23" xfId="0" applyNumberFormat="1" applyFont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34" borderId="12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34" borderId="1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5" borderId="11" xfId="0" applyFont="1" applyFill="1" applyBorder="1" applyAlignment="1">
      <alignment horizontal="left"/>
    </xf>
    <xf numFmtId="0" fontId="11" fillId="35" borderId="14" xfId="0" applyFont="1" applyFill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2" fontId="11" fillId="35" borderId="27" xfId="0" applyNumberFormat="1" applyFont="1" applyFill="1" applyBorder="1" applyAlignment="1">
      <alignment horizontal="left"/>
    </xf>
    <xf numFmtId="2" fontId="11" fillId="0" borderId="27" xfId="0" applyNumberFormat="1" applyFont="1" applyBorder="1" applyAlignment="1">
      <alignment horizontal="left"/>
    </xf>
    <xf numFmtId="2" fontId="10" fillId="0" borderId="27" xfId="0" applyNumberFormat="1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2" fontId="11" fillId="0" borderId="19" xfId="0" applyNumberFormat="1" applyFont="1" applyBorder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2" fontId="10" fillId="34" borderId="12" xfId="0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Fill="1" applyAlignment="1">
      <alignment horizontal="left"/>
    </xf>
    <xf numFmtId="0" fontId="1" fillId="0" borderId="10" xfId="0" applyFont="1" applyBorder="1" applyAlignment="1">
      <alignment horizontal="left"/>
    </xf>
    <xf numFmtId="0" fontId="1" fillId="34" borderId="12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35" borderId="14" xfId="0" applyFont="1" applyFill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" fillId="35" borderId="26" xfId="0" applyFont="1" applyFill="1" applyBorder="1" applyAlignment="1">
      <alignment horizontal="left"/>
    </xf>
    <xf numFmtId="2" fontId="11" fillId="0" borderId="16" xfId="0" applyNumberFormat="1" applyFont="1" applyBorder="1" applyAlignment="1">
      <alignment horizontal="left"/>
    </xf>
    <xf numFmtId="2" fontId="11" fillId="0" borderId="17" xfId="0" applyNumberFormat="1" applyFont="1" applyBorder="1" applyAlignment="1">
      <alignment horizontal="left"/>
    </xf>
    <xf numFmtId="2" fontId="10" fillId="0" borderId="16" xfId="0" applyNumberFormat="1" applyFont="1" applyBorder="1" applyAlignment="1">
      <alignment horizontal="left"/>
    </xf>
    <xf numFmtId="2" fontId="10" fillId="0" borderId="17" xfId="0" applyNumberFormat="1" applyFont="1" applyBorder="1" applyAlignment="1">
      <alignment horizontal="left"/>
    </xf>
    <xf numFmtId="2" fontId="11" fillId="0" borderId="20" xfId="0" applyNumberFormat="1" applyFont="1" applyBorder="1" applyAlignment="1">
      <alignment horizontal="left"/>
    </xf>
    <xf numFmtId="2" fontId="10" fillId="0" borderId="19" xfId="0" applyNumberFormat="1" applyFont="1" applyBorder="1" applyAlignment="1">
      <alignment horizontal="left"/>
    </xf>
    <xf numFmtId="2" fontId="10" fillId="0" borderId="20" xfId="0" applyNumberFormat="1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35" borderId="28" xfId="0" applyFont="1" applyFill="1" applyBorder="1" applyAlignment="1">
      <alignment horizontal="left"/>
    </xf>
    <xf numFmtId="2" fontId="11" fillId="0" borderId="22" xfId="0" applyNumberFormat="1" applyFont="1" applyBorder="1" applyAlignment="1">
      <alignment horizontal="left"/>
    </xf>
    <xf numFmtId="2" fontId="11" fillId="0" borderId="23" xfId="0" applyNumberFormat="1" applyFont="1" applyBorder="1" applyAlignment="1">
      <alignment horizontal="left"/>
    </xf>
    <xf numFmtId="2" fontId="10" fillId="0" borderId="22" xfId="0" applyNumberFormat="1" applyFont="1" applyBorder="1" applyAlignment="1">
      <alignment horizontal="left"/>
    </xf>
    <xf numFmtId="2" fontId="10" fillId="0" borderId="23" xfId="0" applyNumberFormat="1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2" fontId="7" fillId="0" borderId="27" xfId="0" applyNumberFormat="1" applyFont="1" applyBorder="1" applyAlignment="1">
      <alignment horizontal="left"/>
    </xf>
    <xf numFmtId="2" fontId="8" fillId="0" borderId="27" xfId="0" applyNumberFormat="1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2" fontId="8" fillId="0" borderId="29" xfId="0" applyNumberFormat="1" applyFont="1" applyBorder="1" applyAlignment="1">
      <alignment horizontal="left"/>
    </xf>
    <xf numFmtId="2" fontId="8" fillId="0" borderId="18" xfId="0" applyNumberFormat="1" applyFont="1" applyFill="1" applyBorder="1" applyAlignment="1">
      <alignment horizontal="left"/>
    </xf>
    <xf numFmtId="2" fontId="7" fillId="0" borderId="30" xfId="0" applyNumberFormat="1" applyFont="1" applyBorder="1" applyAlignment="1">
      <alignment horizontal="left"/>
    </xf>
    <xf numFmtId="0" fontId="19" fillId="36" borderId="31" xfId="0" applyFont="1" applyFill="1" applyBorder="1" applyAlignment="1">
      <alignment/>
    </xf>
    <xf numFmtId="0" fontId="5" fillId="36" borderId="31" xfId="0" applyFont="1" applyFill="1" applyBorder="1" applyAlignment="1">
      <alignment/>
    </xf>
    <xf numFmtId="0" fontId="5" fillId="36" borderId="32" xfId="0" applyFont="1" applyFill="1" applyBorder="1" applyAlignment="1">
      <alignment/>
    </xf>
    <xf numFmtId="0" fontId="5" fillId="36" borderId="33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horizontal="left" vertical="center"/>
    </xf>
    <xf numFmtId="0" fontId="13" fillId="33" borderId="11" xfId="0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4" fillId="33" borderId="10" xfId="0" applyFont="1" applyFill="1" applyBorder="1" applyAlignment="1">
      <alignment horizontal="left" vertical="center"/>
    </xf>
    <xf numFmtId="0" fontId="14" fillId="33" borderId="11" xfId="0" applyFont="1" applyFill="1" applyBorder="1" applyAlignment="1">
      <alignment horizontal="left" vertical="center"/>
    </xf>
    <xf numFmtId="0" fontId="14" fillId="33" borderId="12" xfId="0" applyFont="1" applyFill="1" applyBorder="1" applyAlignment="1">
      <alignment horizontal="left" vertical="center"/>
    </xf>
    <xf numFmtId="0" fontId="2" fillId="36" borderId="34" xfId="0" applyFont="1" applyFill="1" applyBorder="1" applyAlignment="1">
      <alignment horizontal="center" vertical="center"/>
    </xf>
    <xf numFmtId="0" fontId="2" fillId="36" borderId="35" xfId="0" applyFont="1" applyFill="1" applyBorder="1" applyAlignment="1">
      <alignment horizontal="center" vertical="center"/>
    </xf>
    <xf numFmtId="0" fontId="2" fillId="36" borderId="36" xfId="0" applyFont="1" applyFill="1" applyBorder="1" applyAlignment="1">
      <alignment horizontal="center" vertical="center"/>
    </xf>
    <xf numFmtId="0" fontId="2" fillId="36" borderId="37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38" xfId="0" applyFont="1" applyFill="1" applyBorder="1" applyAlignment="1">
      <alignment horizontal="center" vertical="center"/>
    </xf>
    <xf numFmtId="0" fontId="2" fillId="36" borderId="39" xfId="0" applyFont="1" applyFill="1" applyBorder="1" applyAlignment="1">
      <alignment horizontal="center" vertical="center"/>
    </xf>
    <xf numFmtId="0" fontId="2" fillId="36" borderId="40" xfId="0" applyFont="1" applyFill="1" applyBorder="1" applyAlignment="1">
      <alignment horizontal="center" vertical="center"/>
    </xf>
    <xf numFmtId="0" fontId="2" fillId="36" borderId="41" xfId="0" applyFont="1" applyFill="1" applyBorder="1" applyAlignment="1">
      <alignment horizontal="center" vertical="center"/>
    </xf>
    <xf numFmtId="0" fontId="72" fillId="37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Weight Function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"/>
          <c:w val="0.9725"/>
          <c:h val="0.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Uni!$E$5:$E$25</c:f>
              <c:numCache/>
            </c:numRef>
          </c:xVal>
          <c:yVal>
            <c:numRef>
              <c:f>Uni!$F$5:$F$25</c:f>
              <c:numCache/>
            </c:numRef>
          </c:yVal>
          <c:smooth val="0"/>
        </c:ser>
        <c:axId val="8527312"/>
        <c:axId val="9636945"/>
      </c:scatterChart>
      <c:valAx>
        <c:axId val="8527312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47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36945"/>
        <c:crosses val="autoZero"/>
        <c:crossBetween val="midCat"/>
        <c:dispUnits/>
        <c:majorUnit val="1"/>
      </c:valAx>
      <c:valAx>
        <c:axId val="9636945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p(k)</a:t>
                </a:r>
              </a:p>
            </c:rich>
          </c:tx>
          <c:layout>
            <c:manualLayout>
              <c:xMode val="factor"/>
              <c:yMode val="factor"/>
              <c:x val="0.016"/>
              <c:y val="0.16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27312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Distribution Function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25"/>
          <c:w val="0.96825"/>
          <c:h val="0.900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Poi!$E$5:$E$25</c:f>
              <c:numCache/>
            </c:numRef>
          </c:xVal>
          <c:yVal>
            <c:numRef>
              <c:f>Poi!$G$5:$G$25</c:f>
              <c:numCache/>
            </c:numRef>
          </c:yVal>
          <c:smooth val="0"/>
        </c:ser>
        <c:axId val="25915306"/>
        <c:axId val="31911163"/>
      </c:scatterChart>
      <c:valAx>
        <c:axId val="25915306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44"/>
              <c:y val="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11163"/>
        <c:crosses val="autoZero"/>
        <c:crossBetween val="midCat"/>
        <c:dispUnits/>
        <c:majorUnit val="1"/>
      </c:valAx>
      <c:valAx>
        <c:axId val="31911163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F(k)</a:t>
                </a:r>
              </a:p>
            </c:rich>
          </c:tx>
          <c:layout>
            <c:manualLayout>
              <c:xMode val="factor"/>
              <c:yMode val="factor"/>
              <c:x val="0.01725"/>
              <c:y val="0.1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15306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Weight Function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25"/>
          <c:w val="0.9725"/>
          <c:h val="0.90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'Geo-pe'!$E$5:$E$25</c:f>
              <c:numCache/>
            </c:numRef>
          </c:xVal>
          <c:yVal>
            <c:numRef>
              <c:f>'Geo-pe'!$F$5:$F$25</c:f>
              <c:numCache/>
            </c:numRef>
          </c:yVal>
          <c:smooth val="0"/>
        </c:ser>
        <c:axId val="18765012"/>
        <c:axId val="34667381"/>
      </c:scatterChart>
      <c:valAx>
        <c:axId val="18765012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47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67381"/>
        <c:crosses val="autoZero"/>
        <c:crossBetween val="midCat"/>
        <c:dispUnits/>
        <c:majorUnit val="1"/>
      </c:valAx>
      <c:valAx>
        <c:axId val="34667381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p(k)</a:t>
                </a:r>
              </a:p>
            </c:rich>
          </c:tx>
          <c:layout>
            <c:manualLayout>
              <c:xMode val="factor"/>
              <c:yMode val="factor"/>
              <c:x val="0.016"/>
              <c:y val="0.16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65012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Distribution Function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825"/>
          <c:w val="0.96825"/>
          <c:h val="0.90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'Geo-pe'!$E$5:$E$25</c:f>
              <c:numCache/>
            </c:numRef>
          </c:xVal>
          <c:yVal>
            <c:numRef>
              <c:f>'Geo-pe'!$G$5:$G$25</c:f>
              <c:numCache/>
            </c:numRef>
          </c:yVal>
          <c:smooth val="0"/>
        </c:ser>
        <c:axId val="43570974"/>
        <c:axId val="56594447"/>
      </c:scatterChart>
      <c:valAx>
        <c:axId val="43570974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94447"/>
        <c:crosses val="autoZero"/>
        <c:crossBetween val="midCat"/>
        <c:dispUnits/>
        <c:majorUnit val="1"/>
      </c:valAx>
      <c:valAx>
        <c:axId val="56594447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F(k)</a:t>
                </a:r>
              </a:p>
            </c:rich>
          </c:tx>
          <c:layout>
            <c:manualLayout>
              <c:xMode val="factor"/>
              <c:yMode val="factor"/>
              <c:x val="0.01725"/>
              <c:y val="0.15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70974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Weight Function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25"/>
          <c:w val="0.9725"/>
          <c:h val="0.90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'Geo-op'!$E$6:$E$25</c:f>
              <c:numCache/>
            </c:numRef>
          </c:xVal>
          <c:yVal>
            <c:numRef>
              <c:f>'Geo-op'!$F$6:$F$25</c:f>
              <c:numCache/>
            </c:numRef>
          </c:yVal>
          <c:smooth val="0"/>
        </c:ser>
        <c:axId val="39587976"/>
        <c:axId val="20747465"/>
      </c:scatterChart>
      <c:valAx>
        <c:axId val="39587976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47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47465"/>
        <c:crosses val="autoZero"/>
        <c:crossBetween val="midCat"/>
        <c:dispUnits/>
        <c:majorUnit val="1"/>
      </c:valAx>
      <c:valAx>
        <c:axId val="20747465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p(k)</a:t>
                </a:r>
              </a:p>
            </c:rich>
          </c:tx>
          <c:layout>
            <c:manualLayout>
              <c:xMode val="factor"/>
              <c:yMode val="factor"/>
              <c:x val="0.016"/>
              <c:y val="0.16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87976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Distribution Function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825"/>
          <c:w val="0.96825"/>
          <c:h val="0.90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'Geo-op'!$E$6:$E$25</c:f>
              <c:numCache/>
            </c:numRef>
          </c:xVal>
          <c:yVal>
            <c:numRef>
              <c:f>'Geo-op'!$G$6:$G$25</c:f>
              <c:numCache/>
            </c:numRef>
          </c:yVal>
          <c:smooth val="0"/>
        </c:ser>
        <c:axId val="52509458"/>
        <c:axId val="2823075"/>
      </c:scatterChart>
      <c:valAx>
        <c:axId val="52509458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3075"/>
        <c:crosses val="autoZero"/>
        <c:crossBetween val="midCat"/>
        <c:dispUnits/>
        <c:majorUnit val="1"/>
      </c:valAx>
      <c:valAx>
        <c:axId val="2823075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F(k)</a:t>
                </a:r>
              </a:p>
            </c:rich>
          </c:tx>
          <c:layout>
            <c:manualLayout>
              <c:xMode val="factor"/>
              <c:yMode val="factor"/>
              <c:x val="0.01725"/>
              <c:y val="0.15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09458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Weight Function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25"/>
          <c:w val="0.96925"/>
          <c:h val="0.905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'Negbin-pe'!$E$5:$E$25</c:f>
              <c:numCache/>
            </c:numRef>
          </c:xVal>
          <c:yVal>
            <c:numRef>
              <c:f>'Negbin-pe'!$F$5:$F$25</c:f>
              <c:numCache/>
            </c:numRef>
          </c:yVal>
          <c:smooth val="0"/>
        </c:ser>
        <c:axId val="25407676"/>
        <c:axId val="27342493"/>
      </c:scatterChart>
      <c:valAx>
        <c:axId val="25407676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475"/>
              <c:y val="0.1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42493"/>
        <c:crosses val="autoZero"/>
        <c:crossBetween val="midCat"/>
        <c:dispUnits/>
        <c:majorUnit val="1"/>
      </c:valAx>
      <c:valAx>
        <c:axId val="27342493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p(k)</a:t>
                </a:r>
              </a:p>
            </c:rich>
          </c:tx>
          <c:layout>
            <c:manualLayout>
              <c:xMode val="factor"/>
              <c:yMode val="factor"/>
              <c:x val="0.0185"/>
              <c:y val="0.15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07676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Distribution Function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35"/>
          <c:w val="0.9645"/>
          <c:h val="0.906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'Negbin-pe'!$E$5:$E$25</c:f>
              <c:numCache/>
            </c:numRef>
          </c:xVal>
          <c:yVal>
            <c:numRef>
              <c:f>'Negbin-pe'!$H$5:$H$25</c:f>
              <c:numCache/>
            </c:numRef>
          </c:yVal>
          <c:smooth val="0"/>
        </c:ser>
        <c:axId val="44755846"/>
        <c:axId val="149431"/>
      </c:scatterChart>
      <c:valAx>
        <c:axId val="44755846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43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431"/>
        <c:crosses val="autoZero"/>
        <c:crossBetween val="midCat"/>
        <c:dispUnits/>
        <c:majorUnit val="1"/>
      </c:valAx>
      <c:valAx>
        <c:axId val="149431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F(k)</a:t>
                </a:r>
              </a:p>
            </c:rich>
          </c:tx>
          <c:layout>
            <c:manualLayout>
              <c:xMode val="factor"/>
              <c:yMode val="factor"/>
              <c:x val="0.018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55846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Weight Function</a:t>
            </a:r>
          </a:p>
        </c:rich>
      </c:tx>
      <c:layout>
        <c:manualLayout>
          <c:xMode val="factor"/>
          <c:yMode val="factor"/>
          <c:x val="0.008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5"/>
          <c:w val="0.9685"/>
          <c:h val="0.905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'NegBin-op'!$E$5:$E$25</c:f>
              <c:numCache/>
            </c:numRef>
          </c:xVal>
          <c:yVal>
            <c:numRef>
              <c:f>'NegBin-op'!$F$5:$F$25</c:f>
              <c:numCache/>
            </c:numRef>
          </c:yVal>
          <c:smooth val="0"/>
        </c:ser>
        <c:axId val="1344880"/>
        <c:axId val="12103921"/>
      </c:scatterChart>
      <c:valAx>
        <c:axId val="1344880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4775"/>
              <c:y val="0.1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03921"/>
        <c:crosses val="autoZero"/>
        <c:crossBetween val="midCat"/>
        <c:dispUnits/>
        <c:majorUnit val="1"/>
      </c:valAx>
      <c:valAx>
        <c:axId val="12103921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p(k)</a:t>
                </a:r>
              </a:p>
            </c:rich>
          </c:tx>
          <c:layout>
            <c:manualLayout>
              <c:xMode val="factor"/>
              <c:yMode val="factor"/>
              <c:x val="0.019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4880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Distribution Function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"/>
          <c:w val="0.964"/>
          <c:h val="0.90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'NegBin-op'!$E$5:$E$25</c:f>
              <c:numCache/>
            </c:numRef>
          </c:xVal>
          <c:yVal>
            <c:numRef>
              <c:f>'NegBin-op'!$H$5:$H$25</c:f>
              <c:numCache/>
            </c:numRef>
          </c:yVal>
          <c:smooth val="0"/>
        </c:ser>
        <c:axId val="41826426"/>
        <c:axId val="40893515"/>
      </c:scatterChart>
      <c:valAx>
        <c:axId val="41826426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93515"/>
        <c:crosses val="autoZero"/>
        <c:crossBetween val="midCat"/>
        <c:dispUnits/>
        <c:majorUnit val="1"/>
      </c:valAx>
      <c:valAx>
        <c:axId val="40893515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F(k)</a:t>
                </a:r>
              </a:p>
            </c:rich>
          </c:tx>
          <c:layout>
            <c:manualLayout>
              <c:xMode val="factor"/>
              <c:yMode val="factor"/>
              <c:x val="0.019"/>
              <c:y val="0.15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26426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Weight Functions: </a:t>
            </a:r>
            <a:r>
              <a:rPr lang="en-US" cap="none" sz="9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Hypergeometrical</a:t>
            </a:r>
            <a:r>
              <a:rPr lang="en-US" cap="none" sz="95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- </a:t>
            </a:r>
            <a:r>
              <a:rPr lang="en-US" cap="none" sz="9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Binomial</a:t>
            </a:r>
          </a:p>
        </c:rich>
      </c:tx>
      <c:layout>
        <c:manualLayout>
          <c:xMode val="factor"/>
          <c:yMode val="factor"/>
          <c:x val="-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"/>
          <c:w val="0.9725"/>
          <c:h val="0.9"/>
        </c:manualLayout>
      </c:layout>
      <c:scatterChart>
        <c:scatterStyle val="lineMarker"/>
        <c:varyColors val="0"/>
        <c:ser>
          <c:idx val="0"/>
          <c:order val="0"/>
          <c:tx>
            <c:v>hipgeom</c:v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'Hyp-Bin'!$B$10:$B$30</c:f>
              <c:numCache/>
            </c:numRef>
          </c:xVal>
          <c:yVal>
            <c:numRef>
              <c:f>'Hyp-Bin'!$D$10:$D$30</c:f>
              <c:numCache/>
            </c:numRef>
          </c:yVal>
          <c:smooth val="0"/>
        </c:ser>
        <c:ser>
          <c:idx val="1"/>
          <c:order val="1"/>
          <c:tx>
            <c:v>binom</c:v>
          </c:tx>
          <c:spPr>
            <a:ln w="3175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'Hyp-Bin'!$B$10:$B$30</c:f>
              <c:numCache/>
            </c:numRef>
          </c:xVal>
          <c:yVal>
            <c:numRef>
              <c:f>'Hyp-Bin'!$G$10:$G$30</c:f>
              <c:numCache/>
            </c:numRef>
          </c:yVal>
          <c:smooth val="0"/>
        </c:ser>
        <c:axId val="32497316"/>
        <c:axId val="24040389"/>
      </c:scatterChart>
      <c:valAx>
        <c:axId val="32497316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47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40389"/>
        <c:crosses val="autoZero"/>
        <c:crossBetween val="midCat"/>
        <c:dispUnits/>
        <c:majorUnit val="1"/>
      </c:valAx>
      <c:valAx>
        <c:axId val="24040389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p(k)</a:t>
                </a:r>
              </a:p>
            </c:rich>
          </c:tx>
          <c:layout>
            <c:manualLayout>
              <c:xMode val="factor"/>
              <c:yMode val="factor"/>
              <c:x val="0.016"/>
              <c:y val="0.16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97316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Distribution Function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6825"/>
          <c:h val="0.900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Uni!$E$5:$E$25</c:f>
              <c:numCache/>
            </c:numRef>
          </c:xVal>
          <c:yVal>
            <c:numRef>
              <c:f>Uni!$G$5:$G$25</c:f>
              <c:numCache/>
            </c:numRef>
          </c:yVal>
          <c:smooth val="0"/>
        </c:ser>
        <c:axId val="19623642"/>
        <c:axId val="42395051"/>
      </c:scatterChart>
      <c:valAx>
        <c:axId val="19623642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4425"/>
              <c:y val="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95051"/>
        <c:crosses val="autoZero"/>
        <c:crossBetween val="midCat"/>
        <c:dispUnits/>
        <c:majorUnit val="1"/>
      </c:valAx>
      <c:valAx>
        <c:axId val="42395051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F(k)</a:t>
                </a:r>
              </a:p>
            </c:rich>
          </c:tx>
          <c:layout>
            <c:manualLayout>
              <c:xMode val="factor"/>
              <c:yMode val="factor"/>
              <c:x val="0.01725"/>
              <c:y val="0.15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23642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Distribution Functions:  </a:t>
            </a:r>
            <a:r>
              <a:rPr lang="en-US" cap="none" sz="9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Hypergeometrical</a:t>
            </a:r>
            <a:r>
              <a:rPr lang="en-US" cap="none" sz="9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- </a:t>
            </a:r>
            <a:r>
              <a:rPr lang="en-US" cap="none" sz="9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Binomial</a:t>
            </a:r>
          </a:p>
        </c:rich>
      </c:tx>
      <c:layout>
        <c:manualLayout>
          <c:xMode val="factor"/>
          <c:yMode val="factor"/>
          <c:x val="-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25"/>
          <c:w val="0.96825"/>
          <c:h val="0.90075"/>
        </c:manualLayout>
      </c:layout>
      <c:scatterChart>
        <c:scatterStyle val="lineMarker"/>
        <c:varyColors val="0"/>
        <c:ser>
          <c:idx val="0"/>
          <c:order val="0"/>
          <c:tx>
            <c:v>hipgeom</c:v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'Hyp-Bin'!$B$10:$B$30</c:f>
              <c:numCache/>
            </c:numRef>
          </c:xVal>
          <c:yVal>
            <c:numRef>
              <c:f>'Hyp-Bin'!$E$10:$E$30</c:f>
              <c:numCache/>
            </c:numRef>
          </c:yVal>
          <c:smooth val="0"/>
        </c:ser>
        <c:ser>
          <c:idx val="1"/>
          <c:order val="1"/>
          <c:tx>
            <c:v>binom</c:v>
          </c:tx>
          <c:spPr>
            <a:ln w="3175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'Hyp-Bin'!$B$10:$B$30</c:f>
              <c:numCache/>
            </c:numRef>
          </c:xVal>
          <c:yVal>
            <c:numRef>
              <c:f>'Hyp-Bin'!$H$10:$H$30</c:f>
              <c:numCache/>
            </c:numRef>
          </c:yVal>
          <c:smooth val="0"/>
        </c:ser>
        <c:axId val="15036910"/>
        <c:axId val="1114463"/>
      </c:scatterChart>
      <c:valAx>
        <c:axId val="15036910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44"/>
              <c:y val="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4463"/>
        <c:crosses val="autoZero"/>
        <c:crossBetween val="midCat"/>
        <c:dispUnits/>
        <c:majorUnit val="1"/>
      </c:valAx>
      <c:valAx>
        <c:axId val="1114463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F(k)</a:t>
                </a:r>
              </a:p>
            </c:rich>
          </c:tx>
          <c:layout>
            <c:manualLayout>
              <c:xMode val="factor"/>
              <c:yMode val="factor"/>
              <c:x val="0.01725"/>
              <c:y val="0.1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36910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Weight Functions:</a:t>
            </a:r>
            <a:r>
              <a:rPr lang="en-US" cap="none" sz="95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9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Binomial</a:t>
            </a:r>
            <a:r>
              <a:rPr lang="en-US" cap="none" sz="95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 - </a:t>
            </a:r>
            <a:r>
              <a:rPr lang="en-US" cap="none" sz="9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Poisson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25"/>
          <c:w val="0.9725"/>
          <c:h val="0.90075"/>
        </c:manualLayout>
      </c:layout>
      <c:scatterChart>
        <c:scatterStyle val="lineMarker"/>
        <c:varyColors val="0"/>
        <c:ser>
          <c:idx val="0"/>
          <c:order val="0"/>
          <c:tx>
            <c:v>Binomiális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'Bin-Poi'!$B$13:$B$113</c:f>
              <c:numCache/>
            </c:numRef>
          </c:xVal>
          <c:yVal>
            <c:numRef>
              <c:f>'Bin-Poi'!$D$13:$D$113</c:f>
              <c:numCache/>
            </c:numRef>
          </c:yVal>
          <c:smooth val="0"/>
        </c:ser>
        <c:ser>
          <c:idx val="1"/>
          <c:order val="1"/>
          <c:tx>
            <c:v>Poisson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'Bin-Poi'!$B$13:$B$113</c:f>
              <c:numCache/>
            </c:numRef>
          </c:xVal>
          <c:yVal>
            <c:numRef>
              <c:f>'Bin-Poi'!$G$13:$G$113</c:f>
              <c:numCache/>
            </c:numRef>
          </c:yVal>
          <c:smooth val="0"/>
        </c:ser>
        <c:axId val="10030168"/>
        <c:axId val="23162649"/>
      </c:scatterChart>
      <c:valAx>
        <c:axId val="10030168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47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62649"/>
        <c:crosses val="autoZero"/>
        <c:crossBetween val="midCat"/>
        <c:dispUnits/>
        <c:majorUnit val="1"/>
      </c:valAx>
      <c:valAx>
        <c:axId val="23162649"/>
        <c:scaling>
          <c:orientation val="minMax"/>
          <c:max val="0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p(k)</a:t>
                </a:r>
              </a:p>
            </c:rich>
          </c:tx>
          <c:layout>
            <c:manualLayout>
              <c:xMode val="factor"/>
              <c:yMode val="factor"/>
              <c:x val="0.016"/>
              <c:y val="0.16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30168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Functions:</a:t>
            </a:r>
            <a:r>
              <a:rPr lang="en-US" cap="none" sz="9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9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Binomial</a:t>
            </a:r>
            <a:r>
              <a:rPr lang="en-US" cap="none" sz="9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- </a:t>
            </a:r>
            <a:r>
              <a:rPr lang="en-US" cap="none" sz="9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Poisson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25"/>
          <c:w val="0.96825"/>
          <c:h val="0.90075"/>
        </c:manualLayout>
      </c:layout>
      <c:scatterChart>
        <c:scatterStyle val="lineMarker"/>
        <c:varyColors val="0"/>
        <c:ser>
          <c:idx val="0"/>
          <c:order val="0"/>
          <c:tx>
            <c:v>Binomiáls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'Bin-Poi'!$B$13:$B$113</c:f>
              <c:numCache/>
            </c:numRef>
          </c:xVal>
          <c:yVal>
            <c:numRef>
              <c:f>'Bin-Poi'!$E$13:$E$113</c:f>
              <c:numCache/>
            </c:numRef>
          </c:yVal>
          <c:smooth val="0"/>
        </c:ser>
        <c:ser>
          <c:idx val="1"/>
          <c:order val="1"/>
          <c:tx>
            <c:v>Posson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'Bin-Poi'!$B$13:$B$113</c:f>
              <c:numCache/>
            </c:numRef>
          </c:xVal>
          <c:yVal>
            <c:numRef>
              <c:f>'Bin-Poi'!$H$13:$H$113</c:f>
              <c:numCache/>
            </c:numRef>
          </c:yVal>
          <c:smooth val="0"/>
        </c:ser>
        <c:axId val="7137250"/>
        <c:axId val="64235251"/>
      </c:scatterChart>
      <c:valAx>
        <c:axId val="713725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44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35251"/>
        <c:crosses val="autoZero"/>
        <c:crossBetween val="midCat"/>
        <c:dispUnits/>
        <c:majorUnit val="10"/>
      </c:valAx>
      <c:valAx>
        <c:axId val="64235251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F(k)</a:t>
                </a:r>
              </a:p>
            </c:rich>
          </c:tx>
          <c:layout>
            <c:manualLayout>
              <c:xMode val="factor"/>
              <c:yMode val="factor"/>
              <c:x val="0.01725"/>
              <c:y val="0.1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37250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Weight Function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25"/>
          <c:w val="0.9725"/>
          <c:h val="0.904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Hyp!$E$5:$E$25</c:f>
              <c:numCache/>
            </c:numRef>
          </c:xVal>
          <c:yVal>
            <c:numRef>
              <c:f>Hyp!$F$5:$F$25</c:f>
              <c:numCache/>
            </c:numRef>
          </c:yVal>
          <c:smooth val="0"/>
        </c:ser>
        <c:axId val="46011140"/>
        <c:axId val="11447077"/>
      </c:scatterChart>
      <c:valAx>
        <c:axId val="46011140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47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47077"/>
        <c:crosses val="autoZero"/>
        <c:crossBetween val="midCat"/>
        <c:dispUnits/>
        <c:majorUnit val="1"/>
      </c:valAx>
      <c:valAx>
        <c:axId val="11447077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p(k)</a:t>
                </a:r>
              </a:p>
            </c:rich>
          </c:tx>
          <c:layout>
            <c:manualLayout>
              <c:xMode val="factor"/>
              <c:yMode val="factor"/>
              <c:x val="0.016"/>
              <c:y val="0.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11140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Distribution Function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25"/>
          <c:w val="0.96825"/>
          <c:h val="0.904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Hyp!$E$5:$E$25</c:f>
              <c:numCache/>
            </c:numRef>
          </c:xVal>
          <c:yVal>
            <c:numRef>
              <c:f>Hyp!$G$5:$G$25</c:f>
              <c:numCache/>
            </c:numRef>
          </c:yVal>
          <c:smooth val="0"/>
        </c:ser>
        <c:axId val="35914830"/>
        <c:axId val="54798015"/>
      </c:scatterChart>
      <c:valAx>
        <c:axId val="35914830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435"/>
              <c:y val="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98015"/>
        <c:crosses val="autoZero"/>
        <c:crossBetween val="midCat"/>
        <c:dispUnits/>
        <c:majorUnit val="1"/>
      </c:valAx>
      <c:valAx>
        <c:axId val="54798015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F(k)</a:t>
                </a:r>
              </a:p>
            </c:rich>
          </c:tx>
          <c:layout>
            <c:manualLayout>
              <c:xMode val="factor"/>
              <c:yMode val="factor"/>
              <c:x val="0.01725"/>
              <c:y val="0.15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14830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Weight Function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"/>
          <c:w val="0.9725"/>
          <c:h val="0.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Bin1!$E$5:$E$25</c:f>
              <c:numCache/>
            </c:numRef>
          </c:xVal>
          <c:yVal>
            <c:numRef>
              <c:f>Bin1!$F$5:$F$25</c:f>
              <c:numCache/>
            </c:numRef>
          </c:yVal>
          <c:smooth val="0"/>
        </c:ser>
        <c:axId val="23420088"/>
        <c:axId val="9454201"/>
      </c:scatterChart>
      <c:valAx>
        <c:axId val="23420088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47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54201"/>
        <c:crosses val="autoZero"/>
        <c:crossBetween val="midCat"/>
        <c:dispUnits/>
        <c:majorUnit val="1"/>
      </c:valAx>
      <c:valAx>
        <c:axId val="9454201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p(k)</a:t>
                </a:r>
              </a:p>
            </c:rich>
          </c:tx>
          <c:layout>
            <c:manualLayout>
              <c:xMode val="factor"/>
              <c:yMode val="factor"/>
              <c:x val="0.016"/>
              <c:y val="0.16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20088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Distribution Function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6825"/>
          <c:h val="0.900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Bin1!$E$5:$E$25</c:f>
              <c:numCache/>
            </c:numRef>
          </c:xVal>
          <c:yVal>
            <c:numRef>
              <c:f>Bin1!$G$5:$G$25</c:f>
              <c:numCache/>
            </c:numRef>
          </c:yVal>
          <c:smooth val="0"/>
        </c:ser>
        <c:axId val="17978946"/>
        <c:axId val="27592787"/>
      </c:scatterChart>
      <c:valAx>
        <c:axId val="17978946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4425"/>
              <c:y val="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92787"/>
        <c:crosses val="autoZero"/>
        <c:crossBetween val="midCat"/>
        <c:dispUnits/>
        <c:majorUnit val="1"/>
      </c:valAx>
      <c:valAx>
        <c:axId val="27592787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F(k)</a:t>
                </a:r>
              </a:p>
            </c:rich>
          </c:tx>
          <c:layout>
            <c:manualLayout>
              <c:xMode val="factor"/>
              <c:yMode val="factor"/>
              <c:x val="0.01725"/>
              <c:y val="0.15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78946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Weight Function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25"/>
          <c:w val="0.9725"/>
          <c:h val="0.900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 Bin2'!$E$5:$E$105</c:f>
              <c:numCache/>
            </c:numRef>
          </c:xVal>
          <c:yVal>
            <c:numRef>
              <c:f>' Bin2'!$F$5:$F$105</c:f>
              <c:numCache/>
            </c:numRef>
          </c:yVal>
          <c:smooth val="0"/>
        </c:ser>
        <c:axId val="47008492"/>
        <c:axId val="20423245"/>
      </c:scatterChart>
      <c:valAx>
        <c:axId val="4700849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477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23245"/>
        <c:crosses val="autoZero"/>
        <c:crossBetween val="midCat"/>
        <c:dispUnits/>
        <c:majorUnit val="10"/>
      </c:valAx>
      <c:valAx>
        <c:axId val="20423245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p(k)</a:t>
                </a:r>
              </a:p>
            </c:rich>
          </c:tx>
          <c:layout>
            <c:manualLayout>
              <c:xMode val="factor"/>
              <c:yMode val="factor"/>
              <c:x val="0.016"/>
              <c:y val="0.16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08492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Distribution Function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25"/>
          <c:w val="0.96825"/>
          <c:h val="0.900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 Bin2'!$E$5:$E$105</c:f>
              <c:numCache/>
            </c:numRef>
          </c:xVal>
          <c:yVal>
            <c:numRef>
              <c:f>' Bin2'!$G$5:$G$105</c:f>
              <c:numCache/>
            </c:numRef>
          </c:yVal>
          <c:smooth val="0"/>
        </c:ser>
        <c:axId val="49591478"/>
        <c:axId val="43670119"/>
      </c:scatterChart>
      <c:valAx>
        <c:axId val="4959147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44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70119"/>
        <c:crosses val="autoZero"/>
        <c:crossBetween val="midCat"/>
        <c:dispUnits/>
        <c:majorUnit val="10"/>
      </c:valAx>
      <c:valAx>
        <c:axId val="43670119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F(k)</a:t>
                </a:r>
              </a:p>
            </c:rich>
          </c:tx>
          <c:layout>
            <c:manualLayout>
              <c:xMode val="factor"/>
              <c:yMode val="factor"/>
              <c:x val="0.01725"/>
              <c:y val="0.1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91478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Weight Function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25"/>
          <c:w val="0.9725"/>
          <c:h val="0.900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Poi!$E$5:$E$25</c:f>
              <c:numCache/>
            </c:numRef>
          </c:xVal>
          <c:yVal>
            <c:numRef>
              <c:f>Poi!$F$5:$F$25</c:f>
              <c:numCache/>
            </c:numRef>
          </c:yVal>
          <c:smooth val="0"/>
        </c:ser>
        <c:axId val="57486752"/>
        <c:axId val="47618721"/>
      </c:scatterChart>
      <c:valAx>
        <c:axId val="57486752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47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18721"/>
        <c:crosses val="autoZero"/>
        <c:crossBetween val="midCat"/>
        <c:dispUnits/>
        <c:majorUnit val="1"/>
      </c:valAx>
      <c:valAx>
        <c:axId val="47618721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p(k)</a:t>
                </a:r>
              </a:p>
            </c:rich>
          </c:tx>
          <c:layout>
            <c:manualLayout>
              <c:xMode val="factor"/>
              <c:yMode val="factor"/>
              <c:x val="0.016"/>
              <c:y val="0.16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86752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3</xdr:row>
      <xdr:rowOff>0</xdr:rowOff>
    </xdr:from>
    <xdr:to>
      <xdr:col>14</xdr:col>
      <xdr:colOff>581025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4629150" y="676275"/>
        <a:ext cx="422910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16</xdr:row>
      <xdr:rowOff>161925</xdr:rowOff>
    </xdr:from>
    <xdr:to>
      <xdr:col>14</xdr:col>
      <xdr:colOff>600075</xdr:colOff>
      <xdr:row>29</xdr:row>
      <xdr:rowOff>161925</xdr:rowOff>
    </xdr:to>
    <xdr:graphicFrame>
      <xdr:nvGraphicFramePr>
        <xdr:cNvPr id="2" name="Chart 2"/>
        <xdr:cNvGraphicFramePr/>
      </xdr:nvGraphicFramePr>
      <xdr:xfrm>
        <a:off x="4629150" y="3067050"/>
        <a:ext cx="4248150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9525</xdr:rowOff>
    </xdr:from>
    <xdr:to>
      <xdr:col>15</xdr:col>
      <xdr:colOff>571500</xdr:colOff>
      <xdr:row>16</xdr:row>
      <xdr:rowOff>0</xdr:rowOff>
    </xdr:to>
    <xdr:graphicFrame>
      <xdr:nvGraphicFramePr>
        <xdr:cNvPr id="1" name="Chart 3"/>
        <xdr:cNvGraphicFramePr/>
      </xdr:nvGraphicFramePr>
      <xdr:xfrm>
        <a:off x="4124325" y="685800"/>
        <a:ext cx="422910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17</xdr:row>
      <xdr:rowOff>0</xdr:rowOff>
    </xdr:from>
    <xdr:to>
      <xdr:col>15</xdr:col>
      <xdr:colOff>590550</xdr:colOff>
      <xdr:row>30</xdr:row>
      <xdr:rowOff>9525</xdr:rowOff>
    </xdr:to>
    <xdr:graphicFrame>
      <xdr:nvGraphicFramePr>
        <xdr:cNvPr id="2" name="Chart 4"/>
        <xdr:cNvGraphicFramePr/>
      </xdr:nvGraphicFramePr>
      <xdr:xfrm>
        <a:off x="4124325" y="3076575"/>
        <a:ext cx="4248150" cy="223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16</xdr:col>
      <xdr:colOff>571500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4733925" y="676275"/>
        <a:ext cx="422910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16</xdr:row>
      <xdr:rowOff>161925</xdr:rowOff>
    </xdr:from>
    <xdr:to>
      <xdr:col>16</xdr:col>
      <xdr:colOff>590550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4733925" y="3067050"/>
        <a:ext cx="4248150" cy="223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3</xdr:row>
      <xdr:rowOff>0</xdr:rowOff>
    </xdr:from>
    <xdr:to>
      <xdr:col>14</xdr:col>
      <xdr:colOff>581025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4629150" y="676275"/>
        <a:ext cx="422910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16</xdr:row>
      <xdr:rowOff>161925</xdr:rowOff>
    </xdr:from>
    <xdr:to>
      <xdr:col>14</xdr:col>
      <xdr:colOff>600075</xdr:colOff>
      <xdr:row>30</xdr:row>
      <xdr:rowOff>85725</xdr:rowOff>
    </xdr:to>
    <xdr:graphicFrame>
      <xdr:nvGraphicFramePr>
        <xdr:cNvPr id="2" name="Chart 2"/>
        <xdr:cNvGraphicFramePr/>
      </xdr:nvGraphicFramePr>
      <xdr:xfrm>
        <a:off x="4629150" y="3067050"/>
        <a:ext cx="4248150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3</xdr:row>
      <xdr:rowOff>0</xdr:rowOff>
    </xdr:from>
    <xdr:to>
      <xdr:col>14</xdr:col>
      <xdr:colOff>581025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4629150" y="676275"/>
        <a:ext cx="422910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16</xdr:row>
      <xdr:rowOff>161925</xdr:rowOff>
    </xdr:from>
    <xdr:to>
      <xdr:col>14</xdr:col>
      <xdr:colOff>600075</xdr:colOff>
      <xdr:row>29</xdr:row>
      <xdr:rowOff>161925</xdr:rowOff>
    </xdr:to>
    <xdr:graphicFrame>
      <xdr:nvGraphicFramePr>
        <xdr:cNvPr id="2" name="Chart 2"/>
        <xdr:cNvGraphicFramePr/>
      </xdr:nvGraphicFramePr>
      <xdr:xfrm>
        <a:off x="4629150" y="3067050"/>
        <a:ext cx="4248150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14</xdr:col>
      <xdr:colOff>571500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4619625" y="676275"/>
        <a:ext cx="422910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16</xdr:row>
      <xdr:rowOff>161925</xdr:rowOff>
    </xdr:from>
    <xdr:to>
      <xdr:col>14</xdr:col>
      <xdr:colOff>590550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4619625" y="3067050"/>
        <a:ext cx="4248150" cy="223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3</xdr:row>
      <xdr:rowOff>0</xdr:rowOff>
    </xdr:from>
    <xdr:to>
      <xdr:col>14</xdr:col>
      <xdr:colOff>581025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4629150" y="676275"/>
        <a:ext cx="422910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16</xdr:row>
      <xdr:rowOff>161925</xdr:rowOff>
    </xdr:from>
    <xdr:to>
      <xdr:col>14</xdr:col>
      <xdr:colOff>600075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4629150" y="3067050"/>
        <a:ext cx="4248150" cy="223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</xdr:row>
      <xdr:rowOff>161925</xdr:rowOff>
    </xdr:from>
    <xdr:to>
      <xdr:col>14</xdr:col>
      <xdr:colOff>581025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4629150" y="666750"/>
        <a:ext cx="422910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16</xdr:row>
      <xdr:rowOff>152400</xdr:rowOff>
    </xdr:from>
    <xdr:to>
      <xdr:col>14</xdr:col>
      <xdr:colOff>600075</xdr:colOff>
      <xdr:row>30</xdr:row>
      <xdr:rowOff>9525</xdr:rowOff>
    </xdr:to>
    <xdr:graphicFrame>
      <xdr:nvGraphicFramePr>
        <xdr:cNvPr id="2" name="Chart 2"/>
        <xdr:cNvGraphicFramePr/>
      </xdr:nvGraphicFramePr>
      <xdr:xfrm>
        <a:off x="4629150" y="3057525"/>
        <a:ext cx="4248150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</xdr:row>
      <xdr:rowOff>161925</xdr:rowOff>
    </xdr:from>
    <xdr:to>
      <xdr:col>14</xdr:col>
      <xdr:colOff>581025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4629150" y="666750"/>
        <a:ext cx="422910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16</xdr:row>
      <xdr:rowOff>152400</xdr:rowOff>
    </xdr:from>
    <xdr:to>
      <xdr:col>14</xdr:col>
      <xdr:colOff>600075</xdr:colOff>
      <xdr:row>30</xdr:row>
      <xdr:rowOff>9525</xdr:rowOff>
    </xdr:to>
    <xdr:graphicFrame>
      <xdr:nvGraphicFramePr>
        <xdr:cNvPr id="2" name="Chart 2"/>
        <xdr:cNvGraphicFramePr/>
      </xdr:nvGraphicFramePr>
      <xdr:xfrm>
        <a:off x="4629150" y="3057525"/>
        <a:ext cx="4248150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161925</xdr:rowOff>
    </xdr:from>
    <xdr:to>
      <xdr:col>17</xdr:col>
      <xdr:colOff>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5076825" y="666750"/>
        <a:ext cx="365760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16</xdr:row>
      <xdr:rowOff>152400</xdr:rowOff>
    </xdr:from>
    <xdr:to>
      <xdr:col>17</xdr:col>
      <xdr:colOff>0</xdr:colOff>
      <xdr:row>30</xdr:row>
      <xdr:rowOff>9525</xdr:rowOff>
    </xdr:to>
    <xdr:graphicFrame>
      <xdr:nvGraphicFramePr>
        <xdr:cNvPr id="2" name="Chart 2"/>
        <xdr:cNvGraphicFramePr/>
      </xdr:nvGraphicFramePr>
      <xdr:xfrm>
        <a:off x="5076825" y="3057525"/>
        <a:ext cx="3657600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161925</xdr:rowOff>
    </xdr:from>
    <xdr:to>
      <xdr:col>17</xdr:col>
      <xdr:colOff>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4991100" y="666750"/>
        <a:ext cx="359092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16</xdr:row>
      <xdr:rowOff>152400</xdr:rowOff>
    </xdr:from>
    <xdr:to>
      <xdr:col>17</xdr:col>
      <xdr:colOff>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4991100" y="3057525"/>
        <a:ext cx="359092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H17"/>
  <sheetViews>
    <sheetView zoomScalePageLayoutView="0" workbookViewId="0" topLeftCell="A1">
      <selection activeCell="A1" sqref="A1"/>
    </sheetView>
  </sheetViews>
  <sheetFormatPr defaultColWidth="14.7109375" defaultRowHeight="12.75"/>
  <cols>
    <col min="1" max="1" width="6.7109375" style="5" customWidth="1"/>
    <col min="2" max="2" width="89.7109375" style="5" bestFit="1" customWidth="1"/>
    <col min="3" max="16384" width="14.7109375" style="5" customWidth="1"/>
  </cols>
  <sheetData>
    <row r="1" spans="2:8" ht="33.75">
      <c r="B1" s="110" t="s">
        <v>39</v>
      </c>
      <c r="H1" s="6"/>
    </row>
    <row r="2" spans="2:8" ht="23.25">
      <c r="B2" s="111" t="s">
        <v>27</v>
      </c>
      <c r="H2" s="6"/>
    </row>
    <row r="3" ht="23.25">
      <c r="B3" s="111" t="s">
        <v>36</v>
      </c>
    </row>
    <row r="4" ht="23.25">
      <c r="B4" s="112" t="s">
        <v>23</v>
      </c>
    </row>
    <row r="5" ht="23.25">
      <c r="B5" s="112" t="s">
        <v>24</v>
      </c>
    </row>
    <row r="6" ht="23.25">
      <c r="B6" s="112" t="s">
        <v>25</v>
      </c>
    </row>
    <row r="7" spans="2:7" ht="23.25">
      <c r="B7" s="113" t="s">
        <v>26</v>
      </c>
      <c r="G7" s="4"/>
    </row>
    <row r="8" spans="2:7" ht="23.25">
      <c r="B8" s="113" t="s">
        <v>35</v>
      </c>
      <c r="G8" s="4"/>
    </row>
    <row r="9" spans="2:7" ht="23.25">
      <c r="B9" s="113" t="s">
        <v>37</v>
      </c>
      <c r="G9" s="4"/>
    </row>
    <row r="12" spans="2:6" ht="15.75">
      <c r="B12" s="4" t="s">
        <v>15</v>
      </c>
      <c r="E12" s="4"/>
      <c r="F12" s="4"/>
    </row>
    <row r="13" ht="15.75">
      <c r="B13" s="4" t="s">
        <v>13</v>
      </c>
    </row>
    <row r="16" ht="15.75">
      <c r="B16" s="4"/>
    </row>
    <row r="17" ht="15.75">
      <c r="B17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2:Q27"/>
  <sheetViews>
    <sheetView zoomScalePageLayoutView="0" workbookViewId="0" topLeftCell="A1">
      <selection activeCell="B9" sqref="B9:C10"/>
    </sheetView>
  </sheetViews>
  <sheetFormatPr defaultColWidth="7.7109375" defaultRowHeight="13.5" customHeight="1"/>
  <cols>
    <col min="1" max="1" width="5.28125" style="1" customWidth="1"/>
    <col min="2" max="6" width="7.7109375" style="1" customWidth="1"/>
    <col min="7" max="7" width="7.7109375" style="0" customWidth="1"/>
    <col min="8" max="16384" width="7.7109375" style="1" customWidth="1"/>
  </cols>
  <sheetData>
    <row r="1" s="11" customFormat="1" ht="13.5" customHeight="1" thickBot="1"/>
    <row r="2" spans="2:17" s="12" customFormat="1" ht="26.25" customHeight="1" thickBot="1">
      <c r="B2" s="114" t="s">
        <v>32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6"/>
    </row>
    <row r="3" spans="1:7" ht="13.5" customHeight="1" thickBot="1">
      <c r="A3" s="3"/>
      <c r="B3" s="3"/>
      <c r="C3" s="3"/>
      <c r="D3" s="3"/>
      <c r="G3" s="1"/>
    </row>
    <row r="4" spans="1:9" ht="13.5" customHeight="1" thickBot="1">
      <c r="A4" s="3"/>
      <c r="B4" s="15" t="s">
        <v>14</v>
      </c>
      <c r="C4" s="16">
        <v>6</v>
      </c>
      <c r="E4" s="37" t="s">
        <v>0</v>
      </c>
      <c r="F4" s="38" t="s">
        <v>1</v>
      </c>
      <c r="G4" s="38" t="s">
        <v>1</v>
      </c>
      <c r="H4" s="39" t="s">
        <v>2</v>
      </c>
      <c r="I4" s="40" t="s">
        <v>2</v>
      </c>
    </row>
    <row r="5" spans="1:9" ht="13.5" customHeight="1" thickBot="1">
      <c r="A5" s="3"/>
      <c r="B5" s="3"/>
      <c r="E5" s="106">
        <f>C4</f>
        <v>6</v>
      </c>
      <c r="F5" s="42">
        <f aca="true" t="shared" si="0" ref="F5:F25">COMBIN(E5-1,$C$4-1)*POWER($C$6,$C$4)*POWER(1-$C$6,E5-$C$4)</f>
        <v>0.015625</v>
      </c>
      <c r="G5" s="51">
        <f>NEGBINOMDIST(E5-$C$4,$C$4,$C$6)</f>
        <v>0.015625000000000007</v>
      </c>
      <c r="H5" s="43">
        <f>SUM($F$5:F5)</f>
        <v>0.015625</v>
      </c>
      <c r="I5" s="44">
        <f aca="true" t="shared" si="1" ref="I5:I25">1-BINOMDIST($C$4-1,E5,$C$6,TRUE)</f>
        <v>0.015624999999999889</v>
      </c>
    </row>
    <row r="6" spans="1:9" ht="13.5" customHeight="1" thickBot="1">
      <c r="A6" s="3"/>
      <c r="B6" s="15" t="s">
        <v>5</v>
      </c>
      <c r="C6" s="16">
        <v>0.5</v>
      </c>
      <c r="E6" s="73">
        <f>E5+1</f>
        <v>7</v>
      </c>
      <c r="F6" s="45">
        <f t="shared" si="0"/>
        <v>0.046875</v>
      </c>
      <c r="G6" s="103">
        <f aca="true" t="shared" si="2" ref="G6:G25">NEGBINOMDIST(E6-$C$4,$C$4,$C$6)</f>
        <v>0.04687500000000002</v>
      </c>
      <c r="H6" s="46">
        <f>SUM($F$5:F6)</f>
        <v>0.0625</v>
      </c>
      <c r="I6" s="47">
        <f t="shared" si="1"/>
        <v>0.06249999999999978</v>
      </c>
    </row>
    <row r="7" spans="1:9" ht="13.5" customHeight="1">
      <c r="A7" s="3"/>
      <c r="E7" s="73">
        <f>E6+1</f>
        <v>8</v>
      </c>
      <c r="F7" s="45">
        <f t="shared" si="0"/>
        <v>0.08203125</v>
      </c>
      <c r="G7" s="103">
        <f t="shared" si="2"/>
        <v>0.08203125000000004</v>
      </c>
      <c r="H7" s="46">
        <f>SUM($F$5:F7)</f>
        <v>0.14453125</v>
      </c>
      <c r="I7" s="47">
        <f t="shared" si="1"/>
        <v>0.14453124999999978</v>
      </c>
    </row>
    <row r="8" spans="1:9" ht="13.5" customHeight="1">
      <c r="A8" s="3"/>
      <c r="E8" s="73">
        <f aca="true" t="shared" si="3" ref="E8:E25">E7+1</f>
        <v>9</v>
      </c>
      <c r="F8" s="45">
        <f t="shared" si="0"/>
        <v>0.109375</v>
      </c>
      <c r="G8" s="103">
        <f t="shared" si="2"/>
        <v>0.10937500000000007</v>
      </c>
      <c r="H8" s="46">
        <f>SUM($F$5:F8)</f>
        <v>0.25390625</v>
      </c>
      <c r="I8" s="47">
        <f t="shared" si="1"/>
        <v>0.2539062499999999</v>
      </c>
    </row>
    <row r="9" spans="1:9" ht="13.5" customHeight="1">
      <c r="A9" s="3"/>
      <c r="B9" s="136" t="s">
        <v>40</v>
      </c>
      <c r="C9" s="136"/>
      <c r="E9" s="73">
        <f t="shared" si="3"/>
        <v>10</v>
      </c>
      <c r="F9" s="45">
        <f t="shared" si="0"/>
        <v>0.123046875</v>
      </c>
      <c r="G9" s="103">
        <f t="shared" si="2"/>
        <v>0.12304687500000006</v>
      </c>
      <c r="H9" s="46">
        <f>SUM($F$5:F9)</f>
        <v>0.376953125</v>
      </c>
      <c r="I9" s="47">
        <f t="shared" si="1"/>
        <v>0.3769531249999999</v>
      </c>
    </row>
    <row r="10" spans="1:9" ht="13.5" customHeight="1">
      <c r="A10" s="3"/>
      <c r="B10" s="136" t="s">
        <v>41</v>
      </c>
      <c r="C10" s="136"/>
      <c r="E10" s="73">
        <f t="shared" si="3"/>
        <v>11</v>
      </c>
      <c r="F10" s="45">
        <f t="shared" si="0"/>
        <v>0.123046875</v>
      </c>
      <c r="G10" s="103">
        <f t="shared" si="2"/>
        <v>0.12304687500000006</v>
      </c>
      <c r="H10" s="46">
        <f>SUM($F$5:F10)</f>
        <v>0.5</v>
      </c>
      <c r="I10" s="47">
        <f>1-BINOMDIST($C$4-1,E10,$C$6,TRUE)</f>
        <v>0.4999999999999999</v>
      </c>
    </row>
    <row r="11" spans="1:9" ht="13.5" customHeight="1">
      <c r="A11" s="3"/>
      <c r="E11" s="73">
        <f t="shared" si="3"/>
        <v>12</v>
      </c>
      <c r="F11" s="45">
        <f t="shared" si="0"/>
        <v>0.11279296874999999</v>
      </c>
      <c r="G11" s="103">
        <f t="shared" si="2"/>
        <v>0.11279296875000008</v>
      </c>
      <c r="H11" s="46">
        <f>SUM($F$5:F11)</f>
        <v>0.61279296875</v>
      </c>
      <c r="I11" s="47">
        <f>1-BINOMDIST($C$4-1,E11,$C$6,TRUE)</f>
        <v>0.6127929687499999</v>
      </c>
    </row>
    <row r="12" spans="1:9" ht="13.5" customHeight="1">
      <c r="A12" s="3"/>
      <c r="E12" s="73">
        <f t="shared" si="3"/>
        <v>13</v>
      </c>
      <c r="F12" s="45">
        <f t="shared" si="0"/>
        <v>0.0966796875</v>
      </c>
      <c r="G12" s="103">
        <f t="shared" si="2"/>
        <v>0.09667968750000007</v>
      </c>
      <c r="H12" s="46">
        <f>SUM($F$5:F12)</f>
        <v>0.70947265625</v>
      </c>
      <c r="I12" s="47">
        <f t="shared" si="1"/>
        <v>0.70947265625</v>
      </c>
    </row>
    <row r="13" spans="1:9" ht="13.5" customHeight="1">
      <c r="A13" s="3"/>
      <c r="E13" s="73">
        <f t="shared" si="3"/>
        <v>14</v>
      </c>
      <c r="F13" s="45">
        <f t="shared" si="0"/>
        <v>0.07855224609375</v>
      </c>
      <c r="G13" s="103">
        <f t="shared" si="2"/>
        <v>0.07855224609375006</v>
      </c>
      <c r="H13" s="108">
        <f>SUM($F$5:F13)</f>
        <v>0.78802490234375</v>
      </c>
      <c r="I13" s="47">
        <f t="shared" si="1"/>
        <v>0.78802490234375</v>
      </c>
    </row>
    <row r="14" spans="1:9" ht="13.5" customHeight="1">
      <c r="A14" s="3"/>
      <c r="E14" s="73">
        <f t="shared" si="3"/>
        <v>15</v>
      </c>
      <c r="F14" s="45">
        <f t="shared" si="0"/>
        <v>0.06109619140625</v>
      </c>
      <c r="G14" s="103">
        <f t="shared" si="2"/>
        <v>0.06109619140625003</v>
      </c>
      <c r="H14" s="46">
        <f>SUM($F$5:F14)</f>
        <v>0.84912109375</v>
      </c>
      <c r="I14" s="47">
        <f t="shared" si="1"/>
        <v>0.84912109375</v>
      </c>
    </row>
    <row r="15" spans="1:9" ht="13.5" customHeight="1">
      <c r="A15" s="3"/>
      <c r="E15" s="73">
        <f t="shared" si="3"/>
        <v>16</v>
      </c>
      <c r="F15" s="45">
        <f t="shared" si="0"/>
        <v>0.0458221435546875</v>
      </c>
      <c r="G15" s="103">
        <f t="shared" si="2"/>
        <v>0.04582214355468752</v>
      </c>
      <c r="H15" s="46">
        <f>SUM($F$5:F15)</f>
        <v>0.8949432373046875</v>
      </c>
      <c r="I15" s="47">
        <f t="shared" si="1"/>
        <v>0.8949432373046875</v>
      </c>
    </row>
    <row r="16" spans="1:9" ht="13.5" customHeight="1">
      <c r="A16" s="3"/>
      <c r="E16" s="73">
        <f t="shared" si="3"/>
        <v>17</v>
      </c>
      <c r="F16" s="45">
        <f t="shared" si="0"/>
        <v>0.0333251953125</v>
      </c>
      <c r="G16" s="103">
        <f t="shared" si="2"/>
        <v>0.033325195312500014</v>
      </c>
      <c r="H16" s="46">
        <f>SUM($F$5:F16)</f>
        <v>0.9282684326171875</v>
      </c>
      <c r="I16" s="47">
        <f t="shared" si="1"/>
        <v>0.9282684326171875</v>
      </c>
    </row>
    <row r="17" spans="1:9" ht="13.5" customHeight="1">
      <c r="A17" s="3"/>
      <c r="E17" s="73">
        <f t="shared" si="3"/>
        <v>18</v>
      </c>
      <c r="F17" s="45">
        <f t="shared" si="0"/>
        <v>0.023605346679687503</v>
      </c>
      <c r="G17" s="103">
        <f t="shared" si="2"/>
        <v>0.02360534667968753</v>
      </c>
      <c r="H17" s="46">
        <f>SUM($F$5:F17)</f>
        <v>0.951873779296875</v>
      </c>
      <c r="I17" s="47">
        <f t="shared" si="1"/>
        <v>0.951873779296875</v>
      </c>
    </row>
    <row r="18" spans="1:9" ht="13.5" customHeight="1">
      <c r="A18" s="3"/>
      <c r="E18" s="73">
        <f t="shared" si="3"/>
        <v>19</v>
      </c>
      <c r="F18" s="45">
        <f t="shared" si="0"/>
        <v>0.0163421630859375</v>
      </c>
      <c r="G18" s="103">
        <f t="shared" si="2"/>
        <v>0.016342163085937517</v>
      </c>
      <c r="H18" s="46">
        <f>SUM($F$5:F18)</f>
        <v>0.9682159423828125</v>
      </c>
      <c r="I18" s="47">
        <f t="shared" si="1"/>
        <v>0.9682159423828125</v>
      </c>
    </row>
    <row r="19" spans="1:9" ht="13.5" customHeight="1">
      <c r="A19" s="3"/>
      <c r="E19" s="73">
        <f t="shared" si="3"/>
        <v>20</v>
      </c>
      <c r="F19" s="45">
        <f t="shared" si="0"/>
        <v>0.011089324951171875</v>
      </c>
      <c r="G19" s="103">
        <f t="shared" si="2"/>
        <v>0.011089324951171885</v>
      </c>
      <c r="H19" s="46">
        <f>SUM($F$5:F19)</f>
        <v>0.9793052673339844</v>
      </c>
      <c r="I19" s="47">
        <f t="shared" si="1"/>
        <v>0.9793052673339844</v>
      </c>
    </row>
    <row r="20" spans="1:9" ht="13.5" customHeight="1">
      <c r="A20" s="3"/>
      <c r="E20" s="73">
        <f t="shared" si="3"/>
        <v>21</v>
      </c>
      <c r="F20" s="45">
        <f t="shared" si="0"/>
        <v>0.007392883300781249</v>
      </c>
      <c r="G20" s="103">
        <f t="shared" si="2"/>
        <v>0.007392883300781256</v>
      </c>
      <c r="H20" s="46">
        <f>SUM($F$5:F20)</f>
        <v>0.9866981506347656</v>
      </c>
      <c r="I20" s="47">
        <f t="shared" si="1"/>
        <v>0.9866981506347656</v>
      </c>
    </row>
    <row r="21" spans="1:9" ht="13.5" customHeight="1">
      <c r="A21" s="3"/>
      <c r="E21" s="73">
        <f t="shared" si="3"/>
        <v>22</v>
      </c>
      <c r="F21" s="45">
        <f t="shared" si="0"/>
        <v>0.004851579666137695</v>
      </c>
      <c r="G21" s="103">
        <f t="shared" si="2"/>
        <v>0.0048515796661377</v>
      </c>
      <c r="H21" s="46">
        <f>SUM($F$5:F21)</f>
        <v>0.9915497303009033</v>
      </c>
      <c r="I21" s="47">
        <f t="shared" si="1"/>
        <v>0.9915497303009033</v>
      </c>
    </row>
    <row r="22" spans="1:9" ht="13.5" customHeight="1">
      <c r="A22" s="3"/>
      <c r="E22" s="73">
        <f t="shared" si="3"/>
        <v>23</v>
      </c>
      <c r="F22" s="45">
        <f t="shared" si="0"/>
        <v>0.0031392574310302734</v>
      </c>
      <c r="G22" s="103">
        <f t="shared" si="2"/>
        <v>0.0031392574310302756</v>
      </c>
      <c r="H22" s="46">
        <f>SUM($F$5:F22)</f>
        <v>0.9946889877319336</v>
      </c>
      <c r="I22" s="47">
        <f t="shared" si="1"/>
        <v>0.9946889877319336</v>
      </c>
    </row>
    <row r="23" spans="1:9" ht="13.5" customHeight="1">
      <c r="A23" s="3"/>
      <c r="E23" s="73">
        <f t="shared" si="3"/>
        <v>24</v>
      </c>
      <c r="F23" s="45">
        <f t="shared" si="0"/>
        <v>0.0020056366920471196</v>
      </c>
      <c r="G23" s="103">
        <f t="shared" si="2"/>
        <v>0.002005636692047121</v>
      </c>
      <c r="H23" s="46">
        <f>SUM($F$5:F23)</f>
        <v>0.9966946244239807</v>
      </c>
      <c r="I23" s="47">
        <f t="shared" si="1"/>
        <v>0.9966946244239807</v>
      </c>
    </row>
    <row r="24" spans="1:9" ht="13.5" customHeight="1">
      <c r="A24" s="3"/>
      <c r="E24" s="73">
        <f t="shared" si="3"/>
        <v>25</v>
      </c>
      <c r="F24" s="45">
        <f t="shared" si="0"/>
        <v>0.0012667179107666013</v>
      </c>
      <c r="G24" s="103">
        <f t="shared" si="2"/>
        <v>0.001266717910766602</v>
      </c>
      <c r="H24" s="46">
        <f>SUM($F$5:F24)</f>
        <v>0.9979613423347473</v>
      </c>
      <c r="I24" s="47">
        <f t="shared" si="1"/>
        <v>0.9979613423347473</v>
      </c>
    </row>
    <row r="25" spans="1:9" ht="13.5" customHeight="1" thickBot="1">
      <c r="A25" s="3"/>
      <c r="E25" s="96">
        <f t="shared" si="3"/>
        <v>26</v>
      </c>
      <c r="F25" s="48">
        <f t="shared" si="0"/>
        <v>0.0007916986942291259</v>
      </c>
      <c r="G25" s="109">
        <f t="shared" si="2"/>
        <v>0.0007916986942291262</v>
      </c>
      <c r="H25" s="49">
        <f>SUM($F$5:F25)</f>
        <v>0.9987530410289764</v>
      </c>
      <c r="I25" s="50">
        <f t="shared" si="1"/>
        <v>0.9987530410289764</v>
      </c>
    </row>
    <row r="27" spans="1:7" ht="13.5" customHeight="1">
      <c r="A27" s="2"/>
      <c r="G27" s="1"/>
    </row>
  </sheetData>
  <sheetProtection/>
  <mergeCells count="1">
    <mergeCell ref="B2:Q2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3"/>
  </sheetPr>
  <dimension ref="A1:P3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5.28125" style="1" customWidth="1"/>
    <col min="2" max="2" width="9.140625" style="1" customWidth="1"/>
    <col min="3" max="3" width="0.85546875" style="1" customWidth="1"/>
    <col min="4" max="5" width="9.140625" style="7" customWidth="1"/>
    <col min="6" max="6" width="0.85546875" style="1" customWidth="1"/>
    <col min="7" max="8" width="9.140625" style="77" customWidth="1"/>
    <col min="9" max="16384" width="9.140625" style="1" customWidth="1"/>
  </cols>
  <sheetData>
    <row r="1" spans="4:8" s="11" customFormat="1" ht="13.5" customHeight="1" thickBot="1">
      <c r="D1" s="75"/>
      <c r="E1" s="75"/>
      <c r="G1" s="76"/>
      <c r="H1" s="76"/>
    </row>
    <row r="2" spans="2:16" s="12" customFormat="1" ht="26.25" customHeight="1" thickBot="1">
      <c r="B2" s="124" t="s">
        <v>34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</row>
    <row r="3" ht="13.5" customHeight="1" thickBot="1">
      <c r="A3" s="3"/>
    </row>
    <row r="4" spans="1:8" ht="13.5" customHeight="1" thickBot="1">
      <c r="A4" s="3"/>
      <c r="D4" s="58" t="s">
        <v>9</v>
      </c>
      <c r="E4" s="59">
        <v>5</v>
      </c>
      <c r="G4" s="61" t="s">
        <v>5</v>
      </c>
      <c r="H4" s="78">
        <v>0.5</v>
      </c>
    </row>
    <row r="5" spans="1:8" ht="13.5" customHeight="1" thickBot="1">
      <c r="A5" s="3"/>
      <c r="D5" s="60"/>
      <c r="G5" s="79"/>
      <c r="H5" s="80"/>
    </row>
    <row r="6" spans="1:8" ht="13.5" customHeight="1" thickBot="1">
      <c r="A6" s="3"/>
      <c r="D6" s="58" t="s">
        <v>10</v>
      </c>
      <c r="E6" s="59">
        <v>5</v>
      </c>
      <c r="G6" s="81" t="s">
        <v>4</v>
      </c>
      <c r="H6" s="82">
        <v>7</v>
      </c>
    </row>
    <row r="7" ht="13.5" customHeight="1" thickBot="1">
      <c r="A7" s="3"/>
    </row>
    <row r="8" spans="1:8" s="84" customFormat="1" ht="13.5" customHeight="1" thickBot="1">
      <c r="A8" s="83"/>
      <c r="B8" s="1"/>
      <c r="C8" s="1"/>
      <c r="D8" s="120" t="s">
        <v>12</v>
      </c>
      <c r="E8" s="121"/>
      <c r="F8" s="1"/>
      <c r="G8" s="122" t="s">
        <v>7</v>
      </c>
      <c r="H8" s="123"/>
    </row>
    <row r="9" spans="1:8" ht="13.5" customHeight="1" thickBot="1">
      <c r="A9" s="3"/>
      <c r="B9" s="37" t="s">
        <v>0</v>
      </c>
      <c r="C9" s="85"/>
      <c r="D9" s="86" t="s">
        <v>1</v>
      </c>
      <c r="E9" s="86" t="s">
        <v>2</v>
      </c>
      <c r="F9" s="85"/>
      <c r="G9" s="87" t="s">
        <v>1</v>
      </c>
      <c r="H9" s="87" t="s">
        <v>2</v>
      </c>
    </row>
    <row r="10" spans="1:8" ht="13.5" customHeight="1">
      <c r="A10" s="3"/>
      <c r="B10" s="69">
        <v>0</v>
      </c>
      <c r="C10" s="88"/>
      <c r="D10" s="89">
        <f aca="true" t="shared" si="0" ref="D10:D30">IF(AND(MAX(0,$H$6-$E$6)&lt;=B10,B10&lt;=MIN($E$4,$H$6)),HYPGEOMDIST($B10,$H$6,$E$4,$E$4+$E$6),0)</f>
        <v>0</v>
      </c>
      <c r="E10" s="90">
        <f>SUM($D$10:D10)</f>
        <v>0</v>
      </c>
      <c r="F10" s="88"/>
      <c r="G10" s="91">
        <f aca="true" t="shared" si="1" ref="G10:G30">IF(B10&lt;=$H$6,BINOMDIST($B10,$H$6,$H$4,FALSE),0)</f>
        <v>0.007812500000000002</v>
      </c>
      <c r="H10" s="92">
        <f>SUM($G$10:G10)</f>
        <v>0.007812500000000002</v>
      </c>
    </row>
    <row r="11" spans="1:8" ht="13.5" customHeight="1">
      <c r="A11" s="3"/>
      <c r="B11" s="73">
        <v>1</v>
      </c>
      <c r="C11" s="88"/>
      <c r="D11" s="74">
        <f t="shared" si="0"/>
        <v>0</v>
      </c>
      <c r="E11" s="93">
        <f>SUM($D$10:D11)</f>
        <v>0</v>
      </c>
      <c r="F11" s="88"/>
      <c r="G11" s="94">
        <f t="shared" si="1"/>
        <v>0.05468750000000003</v>
      </c>
      <c r="H11" s="95">
        <f>SUM($G$10:G11)</f>
        <v>0.06250000000000003</v>
      </c>
    </row>
    <row r="12" spans="1:8" ht="13.5" customHeight="1">
      <c r="A12" s="3"/>
      <c r="B12" s="73">
        <v>2</v>
      </c>
      <c r="C12" s="88"/>
      <c r="D12" s="74">
        <f t="shared" si="0"/>
        <v>0.08333333333333333</v>
      </c>
      <c r="E12" s="93">
        <f>SUM($D$10:D12)</f>
        <v>0.08333333333333333</v>
      </c>
      <c r="F12" s="88"/>
      <c r="G12" s="94">
        <f t="shared" si="1"/>
        <v>0.1640625</v>
      </c>
      <c r="H12" s="95">
        <f>SUM($G$10:G12)</f>
        <v>0.22656250000000003</v>
      </c>
    </row>
    <row r="13" spans="1:8" ht="13.5" customHeight="1">
      <c r="A13" s="3"/>
      <c r="B13" s="73">
        <v>3</v>
      </c>
      <c r="C13" s="88"/>
      <c r="D13" s="74">
        <f t="shared" si="0"/>
        <v>0.4166666666666667</v>
      </c>
      <c r="E13" s="93">
        <f>SUM($D$10:D13)</f>
        <v>0.5</v>
      </c>
      <c r="F13" s="88"/>
      <c r="G13" s="94">
        <f t="shared" si="1"/>
        <v>0.27343750000000006</v>
      </c>
      <c r="H13" s="95">
        <f>SUM($G$10:G13)</f>
        <v>0.5000000000000001</v>
      </c>
    </row>
    <row r="14" spans="1:8" ht="13.5" customHeight="1">
      <c r="A14" s="3"/>
      <c r="B14" s="73">
        <v>4</v>
      </c>
      <c r="C14" s="88"/>
      <c r="D14" s="74">
        <f t="shared" si="0"/>
        <v>0.4166666666666667</v>
      </c>
      <c r="E14" s="93">
        <f>SUM($D$10:D14)</f>
        <v>0.9166666666666667</v>
      </c>
      <c r="F14" s="88"/>
      <c r="G14" s="94">
        <f t="shared" si="1"/>
        <v>0.27343750000000006</v>
      </c>
      <c r="H14" s="95">
        <f>SUM($G$10:G14)</f>
        <v>0.7734375000000002</v>
      </c>
    </row>
    <row r="15" spans="1:8" ht="13.5" customHeight="1">
      <c r="A15" s="3"/>
      <c r="B15" s="73">
        <v>5</v>
      </c>
      <c r="C15" s="88"/>
      <c r="D15" s="74">
        <f t="shared" si="0"/>
        <v>0.08333333333333333</v>
      </c>
      <c r="E15" s="93">
        <f>SUM($D$10:D15)</f>
        <v>1</v>
      </c>
      <c r="F15" s="88"/>
      <c r="G15" s="94">
        <f t="shared" si="1"/>
        <v>0.1640625</v>
      </c>
      <c r="H15" s="95">
        <f>SUM($G$10:G15)</f>
        <v>0.9375000000000002</v>
      </c>
    </row>
    <row r="16" spans="1:8" ht="13.5" customHeight="1">
      <c r="A16" s="3"/>
      <c r="B16" s="73">
        <v>6</v>
      </c>
      <c r="C16" s="88"/>
      <c r="D16" s="74">
        <f t="shared" si="0"/>
        <v>0</v>
      </c>
      <c r="E16" s="93">
        <f>SUM($D$10:D16)</f>
        <v>1</v>
      </c>
      <c r="F16" s="88"/>
      <c r="G16" s="94">
        <f t="shared" si="1"/>
        <v>0.05468750000000003</v>
      </c>
      <c r="H16" s="95">
        <f>SUM($G$10:G16)</f>
        <v>0.9921875000000002</v>
      </c>
    </row>
    <row r="17" spans="1:8" ht="13.5" customHeight="1">
      <c r="A17" s="3"/>
      <c r="B17" s="73">
        <v>7</v>
      </c>
      <c r="C17" s="88"/>
      <c r="D17" s="74">
        <f t="shared" si="0"/>
        <v>0</v>
      </c>
      <c r="E17" s="93">
        <f>SUM($D$10:D17)</f>
        <v>1</v>
      </c>
      <c r="F17" s="88"/>
      <c r="G17" s="94">
        <f t="shared" si="1"/>
        <v>0.007812500000000002</v>
      </c>
      <c r="H17" s="95">
        <f>SUM($G$10:G17)</f>
        <v>1.0000000000000002</v>
      </c>
    </row>
    <row r="18" spans="1:8" ht="13.5" customHeight="1">
      <c r="A18" s="3"/>
      <c r="B18" s="73">
        <v>8</v>
      </c>
      <c r="C18" s="88"/>
      <c r="D18" s="74">
        <f t="shared" si="0"/>
        <v>0</v>
      </c>
      <c r="E18" s="93">
        <f>SUM($D$10:D18)</f>
        <v>1</v>
      </c>
      <c r="F18" s="88"/>
      <c r="G18" s="94">
        <f t="shared" si="1"/>
        <v>0</v>
      </c>
      <c r="H18" s="95">
        <f>SUM($G$10:G18)</f>
        <v>1.0000000000000002</v>
      </c>
    </row>
    <row r="19" spans="1:8" ht="13.5" customHeight="1">
      <c r="A19" s="3"/>
      <c r="B19" s="73">
        <v>9</v>
      </c>
      <c r="C19" s="88"/>
      <c r="D19" s="74">
        <f t="shared" si="0"/>
        <v>0</v>
      </c>
      <c r="E19" s="93">
        <f>SUM($D$10:D19)</f>
        <v>1</v>
      </c>
      <c r="F19" s="88"/>
      <c r="G19" s="94">
        <f t="shared" si="1"/>
        <v>0</v>
      </c>
      <c r="H19" s="95">
        <f>SUM($G$10:G19)</f>
        <v>1.0000000000000002</v>
      </c>
    </row>
    <row r="20" spans="1:8" ht="13.5" customHeight="1">
      <c r="A20" s="3"/>
      <c r="B20" s="73">
        <v>10</v>
      </c>
      <c r="C20" s="88"/>
      <c r="D20" s="74">
        <f t="shared" si="0"/>
        <v>0</v>
      </c>
      <c r="E20" s="93">
        <f>SUM($D$10:D20)</f>
        <v>1</v>
      </c>
      <c r="F20" s="88"/>
      <c r="G20" s="94">
        <f t="shared" si="1"/>
        <v>0</v>
      </c>
      <c r="H20" s="95">
        <f>SUM($G$10:G20)</f>
        <v>1.0000000000000002</v>
      </c>
    </row>
    <row r="21" spans="1:8" ht="13.5" customHeight="1">
      <c r="A21" s="3"/>
      <c r="B21" s="73">
        <v>11</v>
      </c>
      <c r="C21" s="88"/>
      <c r="D21" s="74">
        <f t="shared" si="0"/>
        <v>0</v>
      </c>
      <c r="E21" s="93">
        <f>SUM($D$10:D21)</f>
        <v>1</v>
      </c>
      <c r="F21" s="88"/>
      <c r="G21" s="94">
        <f t="shared" si="1"/>
        <v>0</v>
      </c>
      <c r="H21" s="95">
        <f>SUM($G$10:G21)</f>
        <v>1.0000000000000002</v>
      </c>
    </row>
    <row r="22" spans="1:8" ht="13.5" customHeight="1">
      <c r="A22" s="3"/>
      <c r="B22" s="73">
        <v>12</v>
      </c>
      <c r="C22" s="88"/>
      <c r="D22" s="74">
        <f t="shared" si="0"/>
        <v>0</v>
      </c>
      <c r="E22" s="93">
        <f>SUM($D$10:D22)</f>
        <v>1</v>
      </c>
      <c r="F22" s="88"/>
      <c r="G22" s="94">
        <f t="shared" si="1"/>
        <v>0</v>
      </c>
      <c r="H22" s="95">
        <f>SUM($G$10:G22)</f>
        <v>1.0000000000000002</v>
      </c>
    </row>
    <row r="23" spans="1:8" ht="13.5" customHeight="1">
      <c r="A23" s="3"/>
      <c r="B23" s="73">
        <v>13</v>
      </c>
      <c r="C23" s="88"/>
      <c r="D23" s="74">
        <f t="shared" si="0"/>
        <v>0</v>
      </c>
      <c r="E23" s="93">
        <f>SUM($D$10:D23)</f>
        <v>1</v>
      </c>
      <c r="F23" s="88"/>
      <c r="G23" s="94">
        <f t="shared" si="1"/>
        <v>0</v>
      </c>
      <c r="H23" s="95">
        <f>SUM($G$10:G23)</f>
        <v>1.0000000000000002</v>
      </c>
    </row>
    <row r="24" spans="1:8" ht="13.5" customHeight="1">
      <c r="A24" s="3"/>
      <c r="B24" s="73">
        <v>14</v>
      </c>
      <c r="C24" s="88"/>
      <c r="D24" s="74">
        <f t="shared" si="0"/>
        <v>0</v>
      </c>
      <c r="E24" s="93">
        <f>SUM($D$10:D24)</f>
        <v>1</v>
      </c>
      <c r="F24" s="88"/>
      <c r="G24" s="94">
        <f t="shared" si="1"/>
        <v>0</v>
      </c>
      <c r="H24" s="95">
        <f>SUM($G$10:G24)</f>
        <v>1.0000000000000002</v>
      </c>
    </row>
    <row r="25" spans="1:8" ht="13.5" customHeight="1">
      <c r="A25" s="3"/>
      <c r="B25" s="73">
        <v>15</v>
      </c>
      <c r="C25" s="88"/>
      <c r="D25" s="74">
        <f t="shared" si="0"/>
        <v>0</v>
      </c>
      <c r="E25" s="93">
        <f>SUM($D$10:D25)</f>
        <v>1</v>
      </c>
      <c r="F25" s="88"/>
      <c r="G25" s="94">
        <f t="shared" si="1"/>
        <v>0</v>
      </c>
      <c r="H25" s="95">
        <f>SUM($G$10:G25)</f>
        <v>1.0000000000000002</v>
      </c>
    </row>
    <row r="26" spans="2:8" ht="13.5" customHeight="1">
      <c r="B26" s="73">
        <v>16</v>
      </c>
      <c r="C26" s="88"/>
      <c r="D26" s="74">
        <f t="shared" si="0"/>
        <v>0</v>
      </c>
      <c r="E26" s="93">
        <f>SUM($D$10:D26)</f>
        <v>1</v>
      </c>
      <c r="F26" s="88"/>
      <c r="G26" s="94">
        <f t="shared" si="1"/>
        <v>0</v>
      </c>
      <c r="H26" s="95">
        <f>SUM($G$10:G26)</f>
        <v>1.0000000000000002</v>
      </c>
    </row>
    <row r="27" spans="1:8" ht="13.5" customHeight="1">
      <c r="A27" s="2"/>
      <c r="B27" s="73">
        <v>17</v>
      </c>
      <c r="C27" s="88"/>
      <c r="D27" s="74">
        <f t="shared" si="0"/>
        <v>0</v>
      </c>
      <c r="E27" s="93">
        <f>SUM($D$10:D27)</f>
        <v>1</v>
      </c>
      <c r="F27" s="88"/>
      <c r="G27" s="94">
        <f t="shared" si="1"/>
        <v>0</v>
      </c>
      <c r="H27" s="95">
        <f>SUM($G$10:G27)</f>
        <v>1.0000000000000002</v>
      </c>
    </row>
    <row r="28" spans="2:8" ht="13.5" customHeight="1">
      <c r="B28" s="73">
        <v>18</v>
      </c>
      <c r="C28" s="88"/>
      <c r="D28" s="74">
        <f t="shared" si="0"/>
        <v>0</v>
      </c>
      <c r="E28" s="93">
        <f>SUM($D$10:D28)</f>
        <v>1</v>
      </c>
      <c r="F28" s="88"/>
      <c r="G28" s="94">
        <f t="shared" si="1"/>
        <v>0</v>
      </c>
      <c r="H28" s="95">
        <f>SUM($G$10:G28)</f>
        <v>1.0000000000000002</v>
      </c>
    </row>
    <row r="29" spans="2:8" ht="13.5" customHeight="1">
      <c r="B29" s="73">
        <v>19</v>
      </c>
      <c r="C29" s="88"/>
      <c r="D29" s="74">
        <f t="shared" si="0"/>
        <v>0</v>
      </c>
      <c r="E29" s="93">
        <f>SUM($D$10:D29)</f>
        <v>1</v>
      </c>
      <c r="F29" s="88"/>
      <c r="G29" s="94">
        <f t="shared" si="1"/>
        <v>0</v>
      </c>
      <c r="H29" s="95">
        <f>SUM($G$10:G29)</f>
        <v>1.0000000000000002</v>
      </c>
    </row>
    <row r="30" spans="2:8" ht="13.5" customHeight="1" thickBot="1">
      <c r="B30" s="96">
        <v>20</v>
      </c>
      <c r="C30" s="97"/>
      <c r="D30" s="98">
        <f t="shared" si="0"/>
        <v>0</v>
      </c>
      <c r="E30" s="99">
        <f>SUM($D$10:D30)</f>
        <v>1</v>
      </c>
      <c r="F30" s="97"/>
      <c r="G30" s="100">
        <f t="shared" si="1"/>
        <v>0</v>
      </c>
      <c r="H30" s="101">
        <f>SUM($G$10:G30)</f>
        <v>1.0000000000000002</v>
      </c>
    </row>
  </sheetData>
  <sheetProtection/>
  <mergeCells count="3">
    <mergeCell ref="D8:E8"/>
    <mergeCell ref="G8:H8"/>
    <mergeCell ref="B2:P2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3"/>
  </sheetPr>
  <dimension ref="A2:Q113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5.28125" style="1" customWidth="1"/>
    <col min="2" max="2" width="9.140625" style="1" customWidth="1"/>
    <col min="3" max="3" width="0.85546875" style="1" customWidth="1"/>
    <col min="4" max="5" width="9.140625" style="1" customWidth="1"/>
    <col min="6" max="6" width="0.85546875" style="1" customWidth="1"/>
    <col min="7" max="16384" width="9.140625" style="1" customWidth="1"/>
  </cols>
  <sheetData>
    <row r="1" s="11" customFormat="1" ht="13.5" customHeight="1" thickBot="1"/>
    <row r="2" spans="2:17" s="12" customFormat="1" ht="26.25" customHeight="1" thickBot="1">
      <c r="B2" s="124" t="s">
        <v>22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6"/>
    </row>
    <row r="3" spans="1:6" ht="13.5" customHeight="1">
      <c r="A3" s="3"/>
      <c r="B3" s="3"/>
      <c r="C3" s="3"/>
      <c r="D3" s="3"/>
      <c r="E3" s="3"/>
      <c r="F3" s="3"/>
    </row>
    <row r="4" spans="1:4" ht="13.5" customHeight="1">
      <c r="A4" s="3"/>
      <c r="D4" s="8" t="s">
        <v>6</v>
      </c>
    </row>
    <row r="5" ht="13.5" customHeight="1" thickBot="1">
      <c r="A5" s="3"/>
    </row>
    <row r="6" spans="1:6" ht="13.5" customHeight="1" thickBot="1">
      <c r="A6" s="3"/>
      <c r="C6" s="57"/>
      <c r="D6" s="58" t="s">
        <v>4</v>
      </c>
      <c r="E6" s="59">
        <v>50</v>
      </c>
      <c r="F6" s="57"/>
    </row>
    <row r="7" spans="1:8" ht="13.5" customHeight="1" thickBot="1">
      <c r="A7" s="3"/>
      <c r="C7" s="9"/>
      <c r="D7" s="60"/>
      <c r="E7" s="7"/>
      <c r="F7" s="9"/>
      <c r="G7" s="61" t="s">
        <v>3</v>
      </c>
      <c r="H7" s="62">
        <v>10</v>
      </c>
    </row>
    <row r="8" spans="1:6" ht="13.5" customHeight="1" thickBot="1">
      <c r="A8" s="3"/>
      <c r="C8" s="57"/>
      <c r="D8" s="58" t="s">
        <v>5</v>
      </c>
      <c r="E8" s="59">
        <v>0.1</v>
      </c>
      <c r="F8" s="57"/>
    </row>
    <row r="9" spans="1:4" ht="13.5" customHeight="1">
      <c r="A9" s="3"/>
      <c r="B9" s="63"/>
      <c r="D9" s="63"/>
    </row>
    <row r="10" spans="1:4" ht="13.5" customHeight="1" thickBot="1">
      <c r="A10" s="3"/>
      <c r="B10" s="63"/>
      <c r="D10" s="63"/>
    </row>
    <row r="11" spans="1:8" ht="13.5" customHeight="1" thickBot="1">
      <c r="A11" s="3"/>
      <c r="C11" s="64"/>
      <c r="D11" s="120" t="s">
        <v>7</v>
      </c>
      <c r="E11" s="121"/>
      <c r="F11" s="65"/>
      <c r="G11" s="122" t="s">
        <v>8</v>
      </c>
      <c r="H11" s="123"/>
    </row>
    <row r="12" spans="1:8" ht="13.5" customHeight="1" thickBot="1">
      <c r="A12" s="3"/>
      <c r="B12" s="37" t="s">
        <v>0</v>
      </c>
      <c r="C12" s="66"/>
      <c r="D12" s="67" t="s">
        <v>1</v>
      </c>
      <c r="E12" s="67" t="s">
        <v>2</v>
      </c>
      <c r="F12" s="66"/>
      <c r="G12" s="68" t="s">
        <v>1</v>
      </c>
      <c r="H12" s="68" t="s">
        <v>2</v>
      </c>
    </row>
    <row r="13" spans="1:8" ht="13.5" customHeight="1">
      <c r="A13" s="3"/>
      <c r="B13" s="69">
        <v>0</v>
      </c>
      <c r="C13" s="70"/>
      <c r="D13" s="71">
        <f aca="true" t="shared" si="0" ref="D13:D44">IF(B13&lt;=$E$6,BINOMDIST($B13,$E$6,$E$8,FALSE),0)</f>
        <v>0.005153775207320118</v>
      </c>
      <c r="E13" s="71">
        <f aca="true" t="shared" si="1" ref="E13:E44">IF(B13&lt;=$E$6,BINOMDIST($B13,$E$6,$E$8,TRUE),1)</f>
        <v>0.005153775207320118</v>
      </c>
      <c r="F13" s="70"/>
      <c r="G13" s="72">
        <f>POISSON($B13,$H$7,FALSE)</f>
        <v>4.539992976248529E-05</v>
      </c>
      <c r="H13" s="72">
        <f>POISSON($B13,$H$7,TRUE)</f>
        <v>4.539992976248529E-05</v>
      </c>
    </row>
    <row r="14" spans="1:8" ht="13.5" customHeight="1">
      <c r="A14" s="3"/>
      <c r="B14" s="73">
        <v>1</v>
      </c>
      <c r="C14" s="70"/>
      <c r="D14" s="74">
        <f t="shared" si="0"/>
        <v>0.028632084485111783</v>
      </c>
      <c r="E14" s="74">
        <f t="shared" si="1"/>
        <v>0.0337858596924319</v>
      </c>
      <c r="F14" s="70"/>
      <c r="G14" s="72">
        <f aca="true" t="shared" si="2" ref="G14:G77">POISSON($B14,$H$7,FALSE)</f>
        <v>0.00045399929762485284</v>
      </c>
      <c r="H14" s="72">
        <f aca="true" t="shared" si="3" ref="H14:H77">POISSON($B14,$H$7,TRUE)</f>
        <v>0.0004993992273873381</v>
      </c>
    </row>
    <row r="15" spans="1:8" ht="13.5" customHeight="1">
      <c r="A15" s="3"/>
      <c r="B15" s="73">
        <v>2</v>
      </c>
      <c r="C15" s="70"/>
      <c r="D15" s="74">
        <f t="shared" si="0"/>
        <v>0.0779428966539154</v>
      </c>
      <c r="E15" s="74">
        <f t="shared" si="1"/>
        <v>0.1117287563463473</v>
      </c>
      <c r="F15" s="70"/>
      <c r="G15" s="72">
        <f t="shared" si="2"/>
        <v>0.0022699964881242644</v>
      </c>
      <c r="H15" s="72">
        <f t="shared" si="3"/>
        <v>0.0027693957155116022</v>
      </c>
    </row>
    <row r="16" spans="1:8" ht="13.5" customHeight="1">
      <c r="A16" s="3"/>
      <c r="B16" s="73">
        <v>3</v>
      </c>
      <c r="C16" s="70"/>
      <c r="D16" s="74">
        <f t="shared" si="0"/>
        <v>0.13856514960696065</v>
      </c>
      <c r="E16" s="74">
        <f t="shared" si="1"/>
        <v>0.2502939059533079</v>
      </c>
      <c r="F16" s="70"/>
      <c r="G16" s="72">
        <f t="shared" si="2"/>
        <v>0.007566654960414214</v>
      </c>
      <c r="H16" s="72">
        <f t="shared" si="3"/>
        <v>0.010336050675925815</v>
      </c>
    </row>
    <row r="17" spans="1:8" ht="13.5" customHeight="1">
      <c r="A17" s="3"/>
      <c r="B17" s="73">
        <v>4</v>
      </c>
      <c r="C17" s="70"/>
      <c r="D17" s="74">
        <f t="shared" si="0"/>
        <v>0.18090450087575435</v>
      </c>
      <c r="E17" s="74">
        <f t="shared" si="1"/>
        <v>0.4311984068290623</v>
      </c>
      <c r="F17" s="70"/>
      <c r="G17" s="72">
        <f t="shared" si="2"/>
        <v>0.018916637401035535</v>
      </c>
      <c r="H17" s="72">
        <f t="shared" si="3"/>
        <v>0.02925268807696135</v>
      </c>
    </row>
    <row r="18" spans="1:8" ht="13.5" customHeight="1">
      <c r="A18" s="3"/>
      <c r="B18" s="73">
        <v>5</v>
      </c>
      <c r="C18" s="70"/>
      <c r="D18" s="74">
        <f t="shared" si="0"/>
        <v>0.18492460089521562</v>
      </c>
      <c r="E18" s="74">
        <f t="shared" si="1"/>
        <v>0.6161230077242779</v>
      </c>
      <c r="F18" s="70"/>
      <c r="G18" s="72">
        <f t="shared" si="2"/>
        <v>0.03783327480207107</v>
      </c>
      <c r="H18" s="72">
        <f t="shared" si="3"/>
        <v>0.06708596287903242</v>
      </c>
    </row>
    <row r="19" spans="1:8" ht="13.5" customHeight="1">
      <c r="A19" s="3"/>
      <c r="B19" s="73">
        <v>6</v>
      </c>
      <c r="C19" s="70"/>
      <c r="D19" s="74">
        <f t="shared" si="0"/>
        <v>0.15410383407934625</v>
      </c>
      <c r="E19" s="74">
        <f t="shared" si="1"/>
        <v>0.7702268418036241</v>
      </c>
      <c r="F19" s="70"/>
      <c r="G19" s="72">
        <f t="shared" si="2"/>
        <v>0.06305545800345178</v>
      </c>
      <c r="H19" s="72">
        <f t="shared" si="3"/>
        <v>0.1301414208824842</v>
      </c>
    </row>
    <row r="20" spans="1:8" ht="13.5" customHeight="1">
      <c r="A20" s="3"/>
      <c r="B20" s="73">
        <v>7</v>
      </c>
      <c r="C20" s="70"/>
      <c r="D20" s="74">
        <f t="shared" si="0"/>
        <v>0.1076280745950992</v>
      </c>
      <c r="E20" s="74">
        <f t="shared" si="1"/>
        <v>0.8778549163987233</v>
      </c>
      <c r="F20" s="70"/>
      <c r="G20" s="72">
        <f t="shared" si="2"/>
        <v>0.09007922571921684</v>
      </c>
      <c r="H20" s="72">
        <f t="shared" si="3"/>
        <v>0.22022064660170104</v>
      </c>
    </row>
    <row r="21" spans="1:8" ht="13.5" customHeight="1">
      <c r="A21" s="3"/>
      <c r="B21" s="73">
        <v>8</v>
      </c>
      <c r="C21" s="70"/>
      <c r="D21" s="74">
        <f t="shared" si="0"/>
        <v>0.06427787788318419</v>
      </c>
      <c r="E21" s="74">
        <f t="shared" si="1"/>
        <v>0.9421327942819074</v>
      </c>
      <c r="F21" s="70"/>
      <c r="G21" s="72">
        <f t="shared" si="2"/>
        <v>0.11259903214902103</v>
      </c>
      <c r="H21" s="72">
        <f t="shared" si="3"/>
        <v>0.3328196787507221</v>
      </c>
    </row>
    <row r="22" spans="1:8" ht="13.5" customHeight="1">
      <c r="A22" s="3"/>
      <c r="B22" s="73">
        <v>9</v>
      </c>
      <c r="C22" s="70"/>
      <c r="D22" s="74">
        <f t="shared" si="0"/>
        <v>0.03332927001350287</v>
      </c>
      <c r="E22" s="74">
        <f t="shared" si="1"/>
        <v>0.9754620642954103</v>
      </c>
      <c r="F22" s="70"/>
      <c r="G22" s="72">
        <f t="shared" si="2"/>
        <v>0.1251100357211345</v>
      </c>
      <c r="H22" s="72">
        <f t="shared" si="3"/>
        <v>0.4579297144718566</v>
      </c>
    </row>
    <row r="23" spans="1:8" ht="13.5" customHeight="1">
      <c r="A23" s="3"/>
      <c r="B23" s="73">
        <v>10</v>
      </c>
      <c r="C23" s="70"/>
      <c r="D23" s="74">
        <f t="shared" si="0"/>
        <v>0.01518333411726245</v>
      </c>
      <c r="E23" s="74">
        <f t="shared" si="1"/>
        <v>0.9906453984126727</v>
      </c>
      <c r="F23" s="70"/>
      <c r="G23" s="72">
        <f t="shared" si="2"/>
        <v>0.1251100357211345</v>
      </c>
      <c r="H23" s="72">
        <f t="shared" si="3"/>
        <v>0.5830397501929913</v>
      </c>
    </row>
    <row r="24" spans="1:8" ht="13.5" customHeight="1">
      <c r="A24" s="3"/>
      <c r="B24" s="73">
        <v>11</v>
      </c>
      <c r="C24" s="70"/>
      <c r="D24" s="74">
        <f t="shared" si="0"/>
        <v>0.006134680451419165</v>
      </c>
      <c r="E24" s="74">
        <f t="shared" si="1"/>
        <v>0.9967800788640919</v>
      </c>
      <c r="F24" s="70"/>
      <c r="G24" s="72">
        <f t="shared" si="2"/>
        <v>0.11373639611012226</v>
      </c>
      <c r="H24" s="72">
        <f t="shared" si="3"/>
        <v>0.6967761463031135</v>
      </c>
    </row>
    <row r="25" spans="1:8" ht="13.5" customHeight="1">
      <c r="A25" s="3"/>
      <c r="B25" s="73">
        <v>12</v>
      </c>
      <c r="C25" s="70"/>
      <c r="D25" s="74">
        <f t="shared" si="0"/>
        <v>0.0022153012741235848</v>
      </c>
      <c r="E25" s="74">
        <f t="shared" si="1"/>
        <v>0.9989953801382155</v>
      </c>
      <c r="F25" s="70"/>
      <c r="G25" s="72">
        <f t="shared" si="2"/>
        <v>0.09478033009176855</v>
      </c>
      <c r="H25" s="72">
        <f t="shared" si="3"/>
        <v>0.791556476394882</v>
      </c>
    </row>
    <row r="26" spans="2:8" ht="13.5" customHeight="1">
      <c r="B26" s="73">
        <v>13</v>
      </c>
      <c r="C26" s="70"/>
      <c r="D26" s="74">
        <f t="shared" si="0"/>
        <v>0.0007194995591170636</v>
      </c>
      <c r="E26" s="74">
        <f t="shared" si="1"/>
        <v>0.9997148796973326</v>
      </c>
      <c r="F26" s="70"/>
      <c r="G26" s="72">
        <f t="shared" si="2"/>
        <v>0.07290794622443734</v>
      </c>
      <c r="H26" s="72">
        <f t="shared" si="3"/>
        <v>0.8644644226193194</v>
      </c>
    </row>
    <row r="27" spans="1:8" ht="13.5" customHeight="1">
      <c r="A27" s="2"/>
      <c r="B27" s="73">
        <v>14</v>
      </c>
      <c r="C27" s="70"/>
      <c r="D27" s="74">
        <f t="shared" si="0"/>
        <v>0.00021128161656612236</v>
      </c>
      <c r="E27" s="74">
        <f t="shared" si="1"/>
        <v>0.9999261613138988</v>
      </c>
      <c r="F27" s="70"/>
      <c r="G27" s="72">
        <f t="shared" si="2"/>
        <v>0.05207710444602667</v>
      </c>
      <c r="H27" s="72">
        <f t="shared" si="3"/>
        <v>0.9165415270653462</v>
      </c>
    </row>
    <row r="28" spans="2:8" ht="13.5" customHeight="1">
      <c r="B28" s="73">
        <v>15</v>
      </c>
      <c r="C28" s="70"/>
      <c r="D28" s="74">
        <f t="shared" si="0"/>
        <v>5.634176441763239E-05</v>
      </c>
      <c r="E28" s="74">
        <f t="shared" si="1"/>
        <v>0.9999825030783164</v>
      </c>
      <c r="F28" s="70"/>
      <c r="G28" s="72">
        <f t="shared" si="2"/>
        <v>0.03471806963068445</v>
      </c>
      <c r="H28" s="72">
        <f t="shared" si="3"/>
        <v>0.9512595966960306</v>
      </c>
    </row>
    <row r="29" spans="2:8" ht="13.5" customHeight="1">
      <c r="B29" s="73">
        <v>16</v>
      </c>
      <c r="C29" s="70"/>
      <c r="D29" s="74">
        <f t="shared" si="0"/>
        <v>1.3694178851507904E-05</v>
      </c>
      <c r="E29" s="74">
        <f t="shared" si="1"/>
        <v>0.9999961972571679</v>
      </c>
      <c r="F29" s="70"/>
      <c r="G29" s="72">
        <f t="shared" si="2"/>
        <v>0.02169879351917778</v>
      </c>
      <c r="H29" s="72">
        <f t="shared" si="3"/>
        <v>0.9729583902152084</v>
      </c>
    </row>
    <row r="30" spans="2:8" ht="13.5" customHeight="1">
      <c r="B30" s="73">
        <v>17</v>
      </c>
      <c r="C30" s="70"/>
      <c r="D30" s="74">
        <f t="shared" si="0"/>
        <v>3.0431508558906527E-06</v>
      </c>
      <c r="E30" s="74">
        <f t="shared" si="1"/>
        <v>0.9999992404080238</v>
      </c>
      <c r="F30" s="70"/>
      <c r="G30" s="72">
        <f t="shared" si="2"/>
        <v>0.012763996187751637</v>
      </c>
      <c r="H30" s="72">
        <f t="shared" si="3"/>
        <v>0.98572238640296</v>
      </c>
    </row>
    <row r="31" spans="2:8" ht="13.5" customHeight="1">
      <c r="B31" s="73">
        <v>18</v>
      </c>
      <c r="C31" s="70"/>
      <c r="D31" s="74">
        <f t="shared" si="0"/>
        <v>6.199011002740191E-07</v>
      </c>
      <c r="E31" s="74">
        <f t="shared" si="1"/>
        <v>0.999999860309124</v>
      </c>
      <c r="F31" s="70"/>
      <c r="G31" s="72">
        <f t="shared" si="2"/>
        <v>0.0070911089931953546</v>
      </c>
      <c r="H31" s="72">
        <f t="shared" si="3"/>
        <v>0.9928134953961553</v>
      </c>
    </row>
    <row r="32" spans="2:8" ht="13.5" customHeight="1">
      <c r="B32" s="73">
        <v>19</v>
      </c>
      <c r="C32" s="70"/>
      <c r="D32" s="74">
        <f t="shared" si="0"/>
        <v>1.1600488426180494E-07</v>
      </c>
      <c r="E32" s="74">
        <f t="shared" si="1"/>
        <v>0.9999999763140083</v>
      </c>
      <c r="F32" s="70"/>
      <c r="G32" s="72">
        <f t="shared" si="2"/>
        <v>0.003732162627997555</v>
      </c>
      <c r="H32" s="72">
        <f t="shared" si="3"/>
        <v>0.9965456580241528</v>
      </c>
    </row>
    <row r="33" spans="2:8" ht="13.5" customHeight="1">
      <c r="B33" s="73">
        <v>20</v>
      </c>
      <c r="C33" s="70"/>
      <c r="D33" s="74">
        <f t="shared" si="0"/>
        <v>1.9978618956199798E-08</v>
      </c>
      <c r="E33" s="74">
        <f t="shared" si="1"/>
        <v>0.9999999962926273</v>
      </c>
      <c r="F33" s="70"/>
      <c r="G33" s="72">
        <f t="shared" si="2"/>
        <v>0.0018660813139987774</v>
      </c>
      <c r="H33" s="72">
        <f t="shared" si="3"/>
        <v>0.9984117393381516</v>
      </c>
    </row>
    <row r="34" spans="2:8" ht="13.5" customHeight="1">
      <c r="B34" s="73">
        <v>21</v>
      </c>
      <c r="C34" s="70"/>
      <c r="D34" s="74">
        <f t="shared" si="0"/>
        <v>3.171209358126937E-09</v>
      </c>
      <c r="E34" s="74">
        <f t="shared" si="1"/>
        <v>0.9999999994638367</v>
      </c>
      <c r="F34" s="70"/>
      <c r="G34" s="72">
        <f t="shared" si="2"/>
        <v>0.0008886101495232272</v>
      </c>
      <c r="H34" s="72">
        <f t="shared" si="3"/>
        <v>0.9993003494876749</v>
      </c>
    </row>
    <row r="35" spans="2:8" ht="13.5" customHeight="1">
      <c r="B35" s="73">
        <v>22</v>
      </c>
      <c r="C35" s="70"/>
      <c r="D35" s="74">
        <f t="shared" si="0"/>
        <v>4.644700575034414E-10</v>
      </c>
      <c r="E35" s="74">
        <f t="shared" si="1"/>
        <v>0.9999999999283067</v>
      </c>
      <c r="F35" s="70"/>
      <c r="G35" s="72">
        <f t="shared" si="2"/>
        <v>0.00040391370432873964</v>
      </c>
      <c r="H35" s="72">
        <f t="shared" si="3"/>
        <v>0.9997042631920035</v>
      </c>
    </row>
    <row r="36" spans="2:8" ht="13.5" customHeight="1">
      <c r="B36" s="73">
        <v>23</v>
      </c>
      <c r="C36" s="70"/>
      <c r="D36" s="74">
        <f t="shared" si="0"/>
        <v>6.282686768162509E-11</v>
      </c>
      <c r="E36" s="74">
        <f t="shared" si="1"/>
        <v>0.9999999999911335</v>
      </c>
      <c r="F36" s="70"/>
      <c r="G36" s="72">
        <f t="shared" si="2"/>
        <v>0.00017561465405597373</v>
      </c>
      <c r="H36" s="72">
        <f t="shared" si="3"/>
        <v>0.9998798778460596</v>
      </c>
    </row>
    <row r="37" spans="2:8" ht="13.5" customHeight="1">
      <c r="B37" s="73">
        <v>24</v>
      </c>
      <c r="C37" s="70"/>
      <c r="D37" s="74">
        <f t="shared" si="0"/>
        <v>7.8533584602031E-12</v>
      </c>
      <c r="E37" s="74">
        <f t="shared" si="1"/>
        <v>0.9999999999989869</v>
      </c>
      <c r="F37" s="70"/>
      <c r="G37" s="72">
        <f t="shared" si="2"/>
        <v>7.31727725233224E-05</v>
      </c>
      <c r="H37" s="72">
        <f t="shared" si="3"/>
        <v>0.9999530506185829</v>
      </c>
    </row>
    <row r="38" spans="2:8" ht="13.5" customHeight="1">
      <c r="B38" s="73">
        <v>25</v>
      </c>
      <c r="C38" s="70"/>
      <c r="D38" s="74">
        <f t="shared" si="0"/>
        <v>9.074991998456931E-13</v>
      </c>
      <c r="E38" s="74">
        <f t="shared" si="1"/>
        <v>0.9999999999998944</v>
      </c>
      <c r="F38" s="70"/>
      <c r="G38" s="72">
        <f t="shared" si="2"/>
        <v>2.926910900932896E-05</v>
      </c>
      <c r="H38" s="72">
        <f t="shared" si="3"/>
        <v>0.9999823197275921</v>
      </c>
    </row>
    <row r="39" spans="2:8" ht="13.5" customHeight="1">
      <c r="B39" s="73">
        <v>26</v>
      </c>
      <c r="C39" s="70"/>
      <c r="D39" s="74">
        <f t="shared" si="0"/>
        <v>9.695504271855725E-14</v>
      </c>
      <c r="E39" s="74">
        <f t="shared" si="1"/>
        <v>0.9999999999999913</v>
      </c>
      <c r="F39" s="70"/>
      <c r="G39" s="72">
        <f t="shared" si="2"/>
        <v>1.1257349618972678E-05</v>
      </c>
      <c r="H39" s="72">
        <f t="shared" si="3"/>
        <v>0.999993577077211</v>
      </c>
    </row>
    <row r="40" spans="2:8" ht="13.5" customHeight="1">
      <c r="B40" s="73">
        <v>27</v>
      </c>
      <c r="C40" s="70"/>
      <c r="D40" s="74">
        <f t="shared" si="0"/>
        <v>9.57580668825259E-15</v>
      </c>
      <c r="E40" s="74">
        <f t="shared" si="1"/>
        <v>1.0000000000000009</v>
      </c>
      <c r="F40" s="70"/>
      <c r="G40" s="72">
        <f t="shared" si="2"/>
        <v>4.169388747767658E-06</v>
      </c>
      <c r="H40" s="72">
        <f t="shared" si="3"/>
        <v>0.9999977464659588</v>
      </c>
    </row>
    <row r="41" spans="2:8" ht="13.5" customHeight="1">
      <c r="B41" s="73">
        <v>28</v>
      </c>
      <c r="C41" s="70"/>
      <c r="D41" s="74">
        <f t="shared" si="0"/>
        <v>8.739823564675001E-16</v>
      </c>
      <c r="E41" s="74">
        <f t="shared" si="1"/>
        <v>1.0000000000000018</v>
      </c>
      <c r="F41" s="70"/>
      <c r="G41" s="72">
        <f t="shared" si="2"/>
        <v>1.4890674099170206E-06</v>
      </c>
      <c r="H41" s="72">
        <f t="shared" si="3"/>
        <v>0.9999992355333689</v>
      </c>
    </row>
    <row r="42" spans="2:8" ht="13.5" customHeight="1">
      <c r="B42" s="73">
        <v>29</v>
      </c>
      <c r="C42" s="70"/>
      <c r="D42" s="74">
        <f t="shared" si="0"/>
        <v>7.366901088998054E-17</v>
      </c>
      <c r="E42" s="74">
        <f t="shared" si="1"/>
        <v>1.0000000000000018</v>
      </c>
      <c r="F42" s="70"/>
      <c r="G42" s="72">
        <f t="shared" si="2"/>
        <v>5.134715206610416E-07</v>
      </c>
      <c r="H42" s="72">
        <f t="shared" si="3"/>
        <v>0.9999997490048896</v>
      </c>
    </row>
    <row r="43" spans="2:8" ht="13.5" customHeight="1">
      <c r="B43" s="73">
        <v>30</v>
      </c>
      <c r="C43" s="70"/>
      <c r="D43" s="74">
        <f t="shared" si="0"/>
        <v>5.729811958109569E-18</v>
      </c>
      <c r="E43" s="74">
        <f t="shared" si="1"/>
        <v>1.0000000000000018</v>
      </c>
      <c r="F43" s="70"/>
      <c r="G43" s="72">
        <f t="shared" si="2"/>
        <v>1.7115717355368052E-07</v>
      </c>
      <c r="H43" s="72">
        <f t="shared" si="3"/>
        <v>0.9999999201620632</v>
      </c>
    </row>
    <row r="44" spans="2:8" ht="13.5" customHeight="1">
      <c r="B44" s="73">
        <v>31</v>
      </c>
      <c r="C44" s="70"/>
      <c r="D44" s="74">
        <f t="shared" si="0"/>
        <v>4.1073920846663946E-19</v>
      </c>
      <c r="E44" s="74">
        <f t="shared" si="1"/>
        <v>1.0000000000000018</v>
      </c>
      <c r="F44" s="70"/>
      <c r="G44" s="72">
        <f t="shared" si="2"/>
        <v>5.52119914689292E-08</v>
      </c>
      <c r="H44" s="72">
        <f t="shared" si="3"/>
        <v>0.9999999753740546</v>
      </c>
    </row>
    <row r="45" spans="2:8" ht="13.5" customHeight="1">
      <c r="B45" s="73">
        <v>32</v>
      </c>
      <c r="C45" s="70"/>
      <c r="D45" s="74">
        <f aca="true" t="shared" si="4" ref="D45:D76">IF(B45&lt;=$E$6,BINOMDIST($B45,$E$6,$E$8,FALSE),0)</f>
        <v>2.70973783363407E-20</v>
      </c>
      <c r="E45" s="74">
        <f aca="true" t="shared" si="5" ref="E45:E76">IF(B45&lt;=$E$6,BINOMDIST($B45,$E$6,$E$8,TRUE),1)</f>
        <v>1.0000000000000018</v>
      </c>
      <c r="F45" s="70"/>
      <c r="G45" s="72">
        <f t="shared" si="2"/>
        <v>1.7253747334040375E-08</v>
      </c>
      <c r="H45" s="72">
        <f t="shared" si="3"/>
        <v>0.999999992627802</v>
      </c>
    </row>
    <row r="46" spans="2:8" ht="13.5" customHeight="1">
      <c r="B46" s="73">
        <v>33</v>
      </c>
      <c r="C46" s="70"/>
      <c r="D46" s="74">
        <f t="shared" si="4"/>
        <v>1.6422653537176099E-21</v>
      </c>
      <c r="E46" s="74">
        <f t="shared" si="5"/>
        <v>1.0000000000000018</v>
      </c>
      <c r="F46" s="70"/>
      <c r="G46" s="72">
        <f t="shared" si="2"/>
        <v>5.2284082830425386E-09</v>
      </c>
      <c r="H46" s="72">
        <f t="shared" si="3"/>
        <v>0.9999999978562103</v>
      </c>
    </row>
    <row r="47" spans="2:8" ht="13.5" customHeight="1">
      <c r="B47" s="73">
        <v>34</v>
      </c>
      <c r="C47" s="70"/>
      <c r="D47" s="74">
        <f t="shared" si="4"/>
        <v>9.123696409542363E-23</v>
      </c>
      <c r="E47" s="74">
        <f t="shared" si="5"/>
        <v>1.0000000000000018</v>
      </c>
      <c r="F47" s="70"/>
      <c r="G47" s="72">
        <f t="shared" si="2"/>
        <v>1.5377671420713347E-09</v>
      </c>
      <c r="H47" s="72">
        <f t="shared" si="3"/>
        <v>0.9999999993939773</v>
      </c>
    </row>
    <row r="48" spans="2:8" ht="13.5" customHeight="1">
      <c r="B48" s="73">
        <v>35</v>
      </c>
      <c r="C48" s="70"/>
      <c r="D48" s="74">
        <f t="shared" si="4"/>
        <v>4.6342584937357835E-24</v>
      </c>
      <c r="E48" s="74">
        <f t="shared" si="5"/>
        <v>1.0000000000000018</v>
      </c>
      <c r="F48" s="70"/>
      <c r="G48" s="72">
        <f t="shared" si="2"/>
        <v>4.393620405918099E-10</v>
      </c>
      <c r="H48" s="72">
        <f t="shared" si="3"/>
        <v>0.9999999998333395</v>
      </c>
    </row>
    <row r="49" spans="2:8" ht="13.5" customHeight="1">
      <c r="B49" s="73">
        <v>36</v>
      </c>
      <c r="C49" s="70"/>
      <c r="D49" s="74">
        <f t="shared" si="4"/>
        <v>2.1454900433961854E-25</v>
      </c>
      <c r="E49" s="74">
        <f t="shared" si="5"/>
        <v>1.0000000000000018</v>
      </c>
      <c r="F49" s="70"/>
      <c r="G49" s="72">
        <f t="shared" si="2"/>
        <v>1.2204501127550274E-10</v>
      </c>
      <c r="H49" s="72">
        <f t="shared" si="3"/>
        <v>0.9999999999553845</v>
      </c>
    </row>
    <row r="50" spans="2:8" ht="13.5" customHeight="1">
      <c r="B50" s="73">
        <v>37</v>
      </c>
      <c r="C50" s="70"/>
      <c r="D50" s="74">
        <f t="shared" si="4"/>
        <v>9.020078260524587E-27</v>
      </c>
      <c r="E50" s="74">
        <f t="shared" si="5"/>
        <v>1.0000000000000018</v>
      </c>
      <c r="F50" s="70"/>
      <c r="G50" s="72">
        <f t="shared" si="2"/>
        <v>3.298513818256831E-11</v>
      </c>
      <c r="H50" s="72">
        <f t="shared" si="3"/>
        <v>0.9999999999883695</v>
      </c>
    </row>
    <row r="51" spans="2:8" ht="13.5" customHeight="1">
      <c r="B51" s="73">
        <v>38</v>
      </c>
      <c r="C51" s="70"/>
      <c r="D51" s="74">
        <f t="shared" si="4"/>
        <v>3.4286847189128393E-28</v>
      </c>
      <c r="E51" s="74">
        <f t="shared" si="5"/>
        <v>1.0000000000000018</v>
      </c>
      <c r="F51" s="70"/>
      <c r="G51" s="72">
        <f t="shared" si="2"/>
        <v>8.680299521728503E-12</v>
      </c>
      <c r="H51" s="72">
        <f t="shared" si="3"/>
        <v>0.9999999999970498</v>
      </c>
    </row>
    <row r="52" spans="2:8" ht="13.5" customHeight="1">
      <c r="B52" s="73">
        <v>39</v>
      </c>
      <c r="C52" s="70"/>
      <c r="D52" s="74">
        <f t="shared" si="4"/>
        <v>1.1721999039018195E-29</v>
      </c>
      <c r="E52" s="74">
        <f t="shared" si="5"/>
        <v>1.0000000000000018</v>
      </c>
      <c r="F52" s="70"/>
      <c r="G52" s="72">
        <f t="shared" si="2"/>
        <v>2.225717826084231E-12</v>
      </c>
      <c r="H52" s="72">
        <f t="shared" si="3"/>
        <v>0.9999999999992755</v>
      </c>
    </row>
    <row r="53" spans="2:8" ht="13.5" customHeight="1">
      <c r="B53" s="73">
        <v>40</v>
      </c>
      <c r="C53" s="70"/>
      <c r="D53" s="74">
        <f t="shared" si="4"/>
        <v>3.5817219285889283E-31</v>
      </c>
      <c r="E53" s="74">
        <f t="shared" si="5"/>
        <v>1.0000000000000018</v>
      </c>
      <c r="F53" s="70"/>
      <c r="G53" s="72">
        <f t="shared" si="2"/>
        <v>5.564294565210577E-13</v>
      </c>
      <c r="H53" s="72">
        <f t="shared" si="3"/>
        <v>0.999999999999832</v>
      </c>
    </row>
    <row r="54" spans="2:8" ht="13.5" customHeight="1">
      <c r="B54" s="73">
        <v>41</v>
      </c>
      <c r="C54" s="70"/>
      <c r="D54" s="74">
        <f t="shared" si="4"/>
        <v>9.706563492110873E-33</v>
      </c>
      <c r="E54" s="74">
        <f t="shared" si="5"/>
        <v>1.0000000000000018</v>
      </c>
      <c r="F54" s="70"/>
      <c r="G54" s="72">
        <f t="shared" si="2"/>
        <v>1.357145015905019E-13</v>
      </c>
      <c r="H54" s="72">
        <f t="shared" si="3"/>
        <v>0.9999999999999676</v>
      </c>
    </row>
    <row r="55" spans="2:8" ht="13.5" customHeight="1">
      <c r="B55" s="73">
        <v>42</v>
      </c>
      <c r="C55" s="70"/>
      <c r="D55" s="74">
        <f t="shared" si="4"/>
        <v>2.3110865457406727E-34</v>
      </c>
      <c r="E55" s="74">
        <f t="shared" si="5"/>
        <v>1.0000000000000018</v>
      </c>
      <c r="F55" s="70"/>
      <c r="G55" s="72">
        <f t="shared" si="2"/>
        <v>3.231297656916711E-14</v>
      </c>
      <c r="H55" s="72">
        <f t="shared" si="3"/>
        <v>1</v>
      </c>
    </row>
    <row r="56" spans="2:8" ht="13.5" customHeight="1">
      <c r="B56" s="73">
        <v>43</v>
      </c>
      <c r="C56" s="70"/>
      <c r="D56" s="74">
        <f t="shared" si="4"/>
        <v>4.777439887836062E-36</v>
      </c>
      <c r="E56" s="74">
        <f t="shared" si="5"/>
        <v>1.0000000000000018</v>
      </c>
      <c r="F56" s="70"/>
      <c r="G56" s="72">
        <f t="shared" si="2"/>
        <v>0</v>
      </c>
      <c r="H56" s="72">
        <f t="shared" si="3"/>
        <v>1</v>
      </c>
    </row>
    <row r="57" spans="2:8" ht="13.5" customHeight="1">
      <c r="B57" s="73">
        <v>44</v>
      </c>
      <c r="C57" s="70"/>
      <c r="D57" s="74">
        <f t="shared" si="4"/>
        <v>8.44496949870007E-38</v>
      </c>
      <c r="E57" s="74">
        <f t="shared" si="5"/>
        <v>1.0000000000000018</v>
      </c>
      <c r="F57" s="70"/>
      <c r="G57" s="72">
        <f t="shared" si="2"/>
        <v>0</v>
      </c>
      <c r="H57" s="72">
        <f t="shared" si="3"/>
        <v>1</v>
      </c>
    </row>
    <row r="58" spans="2:8" ht="13.5" customHeight="1">
      <c r="B58" s="73">
        <v>45</v>
      </c>
      <c r="C58" s="70"/>
      <c r="D58" s="74">
        <f t="shared" si="4"/>
        <v>1.2511065924000045E-39</v>
      </c>
      <c r="E58" s="74">
        <f t="shared" si="5"/>
        <v>1.0000000000000018</v>
      </c>
      <c r="F58" s="70"/>
      <c r="G58" s="72">
        <f t="shared" si="2"/>
        <v>0</v>
      </c>
      <c r="H58" s="72">
        <f t="shared" si="3"/>
        <v>1</v>
      </c>
    </row>
    <row r="59" spans="2:8" ht="13.5" customHeight="1">
      <c r="B59" s="73">
        <v>46</v>
      </c>
      <c r="C59" s="70"/>
      <c r="D59" s="74">
        <f t="shared" si="4"/>
        <v>1.51099830000002E-41</v>
      </c>
      <c r="E59" s="74">
        <f t="shared" si="5"/>
        <v>1.0000000000000018</v>
      </c>
      <c r="F59" s="70"/>
      <c r="G59" s="72">
        <f t="shared" si="2"/>
        <v>0</v>
      </c>
      <c r="H59" s="72">
        <f t="shared" si="3"/>
        <v>1</v>
      </c>
    </row>
    <row r="60" spans="2:8" ht="13.5" customHeight="1">
      <c r="B60" s="73">
        <v>47</v>
      </c>
      <c r="C60" s="70"/>
      <c r="D60" s="74">
        <f t="shared" si="4"/>
        <v>1.4288400000000122E-43</v>
      </c>
      <c r="E60" s="74">
        <f t="shared" si="5"/>
        <v>1.0000000000000018</v>
      </c>
      <c r="F60" s="70"/>
      <c r="G60" s="72">
        <f t="shared" si="2"/>
        <v>0</v>
      </c>
      <c r="H60" s="72">
        <f t="shared" si="3"/>
        <v>1</v>
      </c>
    </row>
    <row r="61" spans="2:8" ht="13.5" customHeight="1">
      <c r="B61" s="73">
        <v>48</v>
      </c>
      <c r="C61" s="70"/>
      <c r="D61" s="74">
        <f t="shared" si="4"/>
        <v>9.922500000000038E-46</v>
      </c>
      <c r="E61" s="74">
        <f t="shared" si="5"/>
        <v>1.0000000000000018</v>
      </c>
      <c r="F61" s="70"/>
      <c r="G61" s="72">
        <f t="shared" si="2"/>
        <v>0</v>
      </c>
      <c r="H61" s="72">
        <f t="shared" si="3"/>
        <v>1</v>
      </c>
    </row>
    <row r="62" spans="2:8" ht="13.5" customHeight="1">
      <c r="B62" s="73">
        <v>49</v>
      </c>
      <c r="C62" s="70"/>
      <c r="D62" s="74">
        <f t="shared" si="4"/>
        <v>4.5000000000000607E-48</v>
      </c>
      <c r="E62" s="74">
        <f t="shared" si="5"/>
        <v>1.0000000000000018</v>
      </c>
      <c r="F62" s="70"/>
      <c r="G62" s="72">
        <f t="shared" si="2"/>
        <v>0</v>
      </c>
      <c r="H62" s="72">
        <f t="shared" si="3"/>
        <v>1</v>
      </c>
    </row>
    <row r="63" spans="2:8" ht="13.5" customHeight="1">
      <c r="B63" s="73">
        <v>50</v>
      </c>
      <c r="C63" s="70"/>
      <c r="D63" s="74">
        <f t="shared" si="4"/>
        <v>1.0000000000000087E-50</v>
      </c>
      <c r="E63" s="74">
        <f t="shared" si="5"/>
        <v>1.0000000000000018</v>
      </c>
      <c r="F63" s="70"/>
      <c r="G63" s="72">
        <f t="shared" si="2"/>
        <v>0</v>
      </c>
      <c r="H63" s="72">
        <f t="shared" si="3"/>
        <v>1</v>
      </c>
    </row>
    <row r="64" spans="2:8" ht="13.5" customHeight="1">
      <c r="B64" s="73">
        <v>51</v>
      </c>
      <c r="C64" s="70"/>
      <c r="D64" s="74">
        <f t="shared" si="4"/>
        <v>0</v>
      </c>
      <c r="E64" s="74">
        <f t="shared" si="5"/>
        <v>1</v>
      </c>
      <c r="F64" s="70"/>
      <c r="G64" s="72">
        <f t="shared" si="2"/>
        <v>0</v>
      </c>
      <c r="H64" s="72">
        <f t="shared" si="3"/>
        <v>1</v>
      </c>
    </row>
    <row r="65" spans="2:8" ht="13.5" customHeight="1">
      <c r="B65" s="73">
        <v>52</v>
      </c>
      <c r="C65" s="70"/>
      <c r="D65" s="74">
        <f t="shared" si="4"/>
        <v>0</v>
      </c>
      <c r="E65" s="74">
        <f t="shared" si="5"/>
        <v>1</v>
      </c>
      <c r="F65" s="70"/>
      <c r="G65" s="72">
        <f t="shared" si="2"/>
        <v>0</v>
      </c>
      <c r="H65" s="72">
        <f t="shared" si="3"/>
        <v>1</v>
      </c>
    </row>
    <row r="66" spans="2:8" ht="13.5" customHeight="1">
      <c r="B66" s="73">
        <v>53</v>
      </c>
      <c r="C66" s="70"/>
      <c r="D66" s="74">
        <f t="shared" si="4"/>
        <v>0</v>
      </c>
      <c r="E66" s="74">
        <f t="shared" si="5"/>
        <v>1</v>
      </c>
      <c r="F66" s="70"/>
      <c r="G66" s="72">
        <f t="shared" si="2"/>
        <v>0</v>
      </c>
      <c r="H66" s="72">
        <f t="shared" si="3"/>
        <v>1</v>
      </c>
    </row>
    <row r="67" spans="2:8" ht="13.5" customHeight="1">
      <c r="B67" s="73">
        <v>54</v>
      </c>
      <c r="C67" s="70"/>
      <c r="D67" s="74">
        <f t="shared" si="4"/>
        <v>0</v>
      </c>
      <c r="E67" s="74">
        <f t="shared" si="5"/>
        <v>1</v>
      </c>
      <c r="F67" s="70"/>
      <c r="G67" s="72">
        <f t="shared" si="2"/>
        <v>0</v>
      </c>
      <c r="H67" s="72">
        <f t="shared" si="3"/>
        <v>1</v>
      </c>
    </row>
    <row r="68" spans="2:8" ht="13.5" customHeight="1">
      <c r="B68" s="73">
        <v>55</v>
      </c>
      <c r="C68" s="70"/>
      <c r="D68" s="74">
        <f t="shared" si="4"/>
        <v>0</v>
      </c>
      <c r="E68" s="74">
        <f t="shared" si="5"/>
        <v>1</v>
      </c>
      <c r="F68" s="70"/>
      <c r="G68" s="72">
        <f t="shared" si="2"/>
        <v>0</v>
      </c>
      <c r="H68" s="72">
        <f t="shared" si="3"/>
        <v>1</v>
      </c>
    </row>
    <row r="69" spans="2:8" ht="13.5" customHeight="1">
      <c r="B69" s="73">
        <v>56</v>
      </c>
      <c r="C69" s="70"/>
      <c r="D69" s="74">
        <f t="shared" si="4"/>
        <v>0</v>
      </c>
      <c r="E69" s="74">
        <f t="shared" si="5"/>
        <v>1</v>
      </c>
      <c r="F69" s="70"/>
      <c r="G69" s="72">
        <f t="shared" si="2"/>
        <v>0</v>
      </c>
      <c r="H69" s="72">
        <f t="shared" si="3"/>
        <v>1</v>
      </c>
    </row>
    <row r="70" spans="2:8" ht="13.5" customHeight="1">
      <c r="B70" s="73">
        <v>57</v>
      </c>
      <c r="C70" s="70"/>
      <c r="D70" s="74">
        <f t="shared" si="4"/>
        <v>0</v>
      </c>
      <c r="E70" s="74">
        <f t="shared" si="5"/>
        <v>1</v>
      </c>
      <c r="F70" s="70"/>
      <c r="G70" s="72">
        <f t="shared" si="2"/>
        <v>0</v>
      </c>
      <c r="H70" s="72">
        <f t="shared" si="3"/>
        <v>1</v>
      </c>
    </row>
    <row r="71" spans="2:8" ht="13.5" customHeight="1">
      <c r="B71" s="73">
        <v>58</v>
      </c>
      <c r="C71" s="70"/>
      <c r="D71" s="74">
        <f t="shared" si="4"/>
        <v>0</v>
      </c>
      <c r="E71" s="74">
        <f t="shared" si="5"/>
        <v>1</v>
      </c>
      <c r="F71" s="70"/>
      <c r="G71" s="72">
        <f t="shared" si="2"/>
        <v>0</v>
      </c>
      <c r="H71" s="72">
        <f t="shared" si="3"/>
        <v>1</v>
      </c>
    </row>
    <row r="72" spans="2:8" ht="13.5" customHeight="1">
      <c r="B72" s="73">
        <v>59</v>
      </c>
      <c r="C72" s="70"/>
      <c r="D72" s="74">
        <f t="shared" si="4"/>
        <v>0</v>
      </c>
      <c r="E72" s="74">
        <f t="shared" si="5"/>
        <v>1</v>
      </c>
      <c r="F72" s="70"/>
      <c r="G72" s="72">
        <f t="shared" si="2"/>
        <v>0</v>
      </c>
      <c r="H72" s="72">
        <f t="shared" si="3"/>
        <v>1</v>
      </c>
    </row>
    <row r="73" spans="2:8" ht="13.5" customHeight="1">
      <c r="B73" s="73">
        <v>60</v>
      </c>
      <c r="C73" s="70"/>
      <c r="D73" s="74">
        <f t="shared" si="4"/>
        <v>0</v>
      </c>
      <c r="E73" s="74">
        <f t="shared" si="5"/>
        <v>1</v>
      </c>
      <c r="F73" s="70"/>
      <c r="G73" s="72">
        <f t="shared" si="2"/>
        <v>0</v>
      </c>
      <c r="H73" s="72">
        <f t="shared" si="3"/>
        <v>1</v>
      </c>
    </row>
    <row r="74" spans="2:8" ht="13.5" customHeight="1">
      <c r="B74" s="73">
        <v>61</v>
      </c>
      <c r="C74" s="70"/>
      <c r="D74" s="74">
        <f t="shared" si="4"/>
        <v>0</v>
      </c>
      <c r="E74" s="74">
        <f t="shared" si="5"/>
        <v>1</v>
      </c>
      <c r="F74" s="70"/>
      <c r="G74" s="72">
        <f t="shared" si="2"/>
        <v>0</v>
      </c>
      <c r="H74" s="72">
        <f t="shared" si="3"/>
        <v>1</v>
      </c>
    </row>
    <row r="75" spans="2:8" ht="13.5" customHeight="1">
      <c r="B75" s="73">
        <v>62</v>
      </c>
      <c r="C75" s="70"/>
      <c r="D75" s="74">
        <f t="shared" si="4"/>
        <v>0</v>
      </c>
      <c r="E75" s="74">
        <f t="shared" si="5"/>
        <v>1</v>
      </c>
      <c r="F75" s="70"/>
      <c r="G75" s="72">
        <f t="shared" si="2"/>
        <v>0</v>
      </c>
      <c r="H75" s="72">
        <f t="shared" si="3"/>
        <v>1</v>
      </c>
    </row>
    <row r="76" spans="2:8" ht="13.5" customHeight="1">
      <c r="B76" s="73">
        <v>63</v>
      </c>
      <c r="C76" s="70"/>
      <c r="D76" s="74">
        <f t="shared" si="4"/>
        <v>0</v>
      </c>
      <c r="E76" s="74">
        <f t="shared" si="5"/>
        <v>1</v>
      </c>
      <c r="F76" s="70"/>
      <c r="G76" s="72">
        <f t="shared" si="2"/>
        <v>0</v>
      </c>
      <c r="H76" s="72">
        <f t="shared" si="3"/>
        <v>1</v>
      </c>
    </row>
    <row r="77" spans="2:8" ht="13.5" customHeight="1">
      <c r="B77" s="73">
        <v>64</v>
      </c>
      <c r="C77" s="70"/>
      <c r="D77" s="74">
        <f aca="true" t="shared" si="6" ref="D77:D113">IF(B77&lt;=$E$6,BINOMDIST($B77,$E$6,$E$8,FALSE),0)</f>
        <v>0</v>
      </c>
      <c r="E77" s="74">
        <f aca="true" t="shared" si="7" ref="E77:E113">IF(B77&lt;=$E$6,BINOMDIST($B77,$E$6,$E$8,TRUE),1)</f>
        <v>1</v>
      </c>
      <c r="F77" s="70"/>
      <c r="G77" s="72">
        <f t="shared" si="2"/>
        <v>0</v>
      </c>
      <c r="H77" s="72">
        <f t="shared" si="3"/>
        <v>1</v>
      </c>
    </row>
    <row r="78" spans="2:8" ht="13.5" customHeight="1">
      <c r="B78" s="73">
        <v>65</v>
      </c>
      <c r="C78" s="70"/>
      <c r="D78" s="74">
        <f t="shared" si="6"/>
        <v>0</v>
      </c>
      <c r="E78" s="74">
        <f t="shared" si="7"/>
        <v>1</v>
      </c>
      <c r="F78" s="70"/>
      <c r="G78" s="72">
        <f aca="true" t="shared" si="8" ref="G78:G113">POISSON($B78,$H$7,FALSE)</f>
        <v>0</v>
      </c>
      <c r="H78" s="72">
        <f aca="true" t="shared" si="9" ref="H78:H113">POISSON($B78,$H$7,TRUE)</f>
        <v>1</v>
      </c>
    </row>
    <row r="79" spans="2:8" ht="13.5" customHeight="1">
      <c r="B79" s="73">
        <v>66</v>
      </c>
      <c r="C79" s="70"/>
      <c r="D79" s="74">
        <f t="shared" si="6"/>
        <v>0</v>
      </c>
      <c r="E79" s="74">
        <f t="shared" si="7"/>
        <v>1</v>
      </c>
      <c r="F79" s="70"/>
      <c r="G79" s="72">
        <f t="shared" si="8"/>
        <v>0</v>
      </c>
      <c r="H79" s="72">
        <f t="shared" si="9"/>
        <v>1</v>
      </c>
    </row>
    <row r="80" spans="2:8" ht="13.5" customHeight="1">
      <c r="B80" s="73">
        <v>67</v>
      </c>
      <c r="C80" s="70"/>
      <c r="D80" s="74">
        <f t="shared" si="6"/>
        <v>0</v>
      </c>
      <c r="E80" s="74">
        <f t="shared" si="7"/>
        <v>1</v>
      </c>
      <c r="F80" s="70"/>
      <c r="G80" s="72">
        <f t="shared" si="8"/>
        <v>0</v>
      </c>
      <c r="H80" s="72">
        <f t="shared" si="9"/>
        <v>1</v>
      </c>
    </row>
    <row r="81" spans="2:8" ht="13.5" customHeight="1">
      <c r="B81" s="73">
        <v>68</v>
      </c>
      <c r="C81" s="70"/>
      <c r="D81" s="74">
        <f t="shared" si="6"/>
        <v>0</v>
      </c>
      <c r="E81" s="74">
        <f t="shared" si="7"/>
        <v>1</v>
      </c>
      <c r="F81" s="70"/>
      <c r="G81" s="72">
        <f t="shared" si="8"/>
        <v>0</v>
      </c>
      <c r="H81" s="72">
        <f t="shared" si="9"/>
        <v>1</v>
      </c>
    </row>
    <row r="82" spans="2:8" ht="13.5" customHeight="1">
      <c r="B82" s="73">
        <v>69</v>
      </c>
      <c r="C82" s="70"/>
      <c r="D82" s="74">
        <f t="shared" si="6"/>
        <v>0</v>
      </c>
      <c r="E82" s="74">
        <f t="shared" si="7"/>
        <v>1</v>
      </c>
      <c r="F82" s="70"/>
      <c r="G82" s="72">
        <f t="shared" si="8"/>
        <v>0</v>
      </c>
      <c r="H82" s="72">
        <f t="shared" si="9"/>
        <v>1</v>
      </c>
    </row>
    <row r="83" spans="2:8" ht="13.5" customHeight="1">
      <c r="B83" s="73">
        <v>70</v>
      </c>
      <c r="C83" s="70"/>
      <c r="D83" s="74">
        <f t="shared" si="6"/>
        <v>0</v>
      </c>
      <c r="E83" s="74">
        <f t="shared" si="7"/>
        <v>1</v>
      </c>
      <c r="F83" s="70"/>
      <c r="G83" s="72">
        <f t="shared" si="8"/>
        <v>0</v>
      </c>
      <c r="H83" s="72">
        <f t="shared" si="9"/>
        <v>1</v>
      </c>
    </row>
    <row r="84" spans="2:8" ht="13.5" customHeight="1">
      <c r="B84" s="73">
        <v>71</v>
      </c>
      <c r="C84" s="70"/>
      <c r="D84" s="74">
        <f t="shared" si="6"/>
        <v>0</v>
      </c>
      <c r="E84" s="74">
        <f t="shared" si="7"/>
        <v>1</v>
      </c>
      <c r="F84" s="70"/>
      <c r="G84" s="72">
        <f t="shared" si="8"/>
        <v>0</v>
      </c>
      <c r="H84" s="72">
        <f t="shared" si="9"/>
        <v>1</v>
      </c>
    </row>
    <row r="85" spans="2:8" ht="13.5" customHeight="1">
      <c r="B85" s="73">
        <v>72</v>
      </c>
      <c r="C85" s="70"/>
      <c r="D85" s="74">
        <f t="shared" si="6"/>
        <v>0</v>
      </c>
      <c r="E85" s="74">
        <f t="shared" si="7"/>
        <v>1</v>
      </c>
      <c r="F85" s="70"/>
      <c r="G85" s="72">
        <f t="shared" si="8"/>
        <v>0</v>
      </c>
      <c r="H85" s="72">
        <f t="shared" si="9"/>
        <v>1</v>
      </c>
    </row>
    <row r="86" spans="2:8" ht="13.5" customHeight="1">
      <c r="B86" s="73">
        <v>73</v>
      </c>
      <c r="C86" s="70"/>
      <c r="D86" s="74">
        <f t="shared" si="6"/>
        <v>0</v>
      </c>
      <c r="E86" s="74">
        <f t="shared" si="7"/>
        <v>1</v>
      </c>
      <c r="F86" s="70"/>
      <c r="G86" s="72">
        <f t="shared" si="8"/>
        <v>0</v>
      </c>
      <c r="H86" s="72">
        <f t="shared" si="9"/>
        <v>1</v>
      </c>
    </row>
    <row r="87" spans="2:8" ht="13.5" customHeight="1">
      <c r="B87" s="73">
        <v>74</v>
      </c>
      <c r="C87" s="70"/>
      <c r="D87" s="74">
        <f t="shared" si="6"/>
        <v>0</v>
      </c>
      <c r="E87" s="74">
        <f t="shared" si="7"/>
        <v>1</v>
      </c>
      <c r="F87" s="70"/>
      <c r="G87" s="72">
        <f t="shared" si="8"/>
        <v>0</v>
      </c>
      <c r="H87" s="72">
        <f t="shared" si="9"/>
        <v>1</v>
      </c>
    </row>
    <row r="88" spans="2:8" ht="13.5" customHeight="1">
      <c r="B88" s="73">
        <v>75</v>
      </c>
      <c r="C88" s="70"/>
      <c r="D88" s="74">
        <f t="shared" si="6"/>
        <v>0</v>
      </c>
      <c r="E88" s="74">
        <f t="shared" si="7"/>
        <v>1</v>
      </c>
      <c r="F88" s="70"/>
      <c r="G88" s="72">
        <f t="shared" si="8"/>
        <v>0</v>
      </c>
      <c r="H88" s="72">
        <f t="shared" si="9"/>
        <v>1</v>
      </c>
    </row>
    <row r="89" spans="2:8" ht="13.5" customHeight="1">
      <c r="B89" s="73">
        <v>76</v>
      </c>
      <c r="C89" s="70"/>
      <c r="D89" s="74">
        <f t="shared" si="6"/>
        <v>0</v>
      </c>
      <c r="E89" s="74">
        <f t="shared" si="7"/>
        <v>1</v>
      </c>
      <c r="F89" s="70"/>
      <c r="G89" s="72">
        <f t="shared" si="8"/>
        <v>0</v>
      </c>
      <c r="H89" s="72">
        <f t="shared" si="9"/>
        <v>1</v>
      </c>
    </row>
    <row r="90" spans="2:8" ht="13.5" customHeight="1">
      <c r="B90" s="73">
        <v>77</v>
      </c>
      <c r="C90" s="70"/>
      <c r="D90" s="74">
        <f t="shared" si="6"/>
        <v>0</v>
      </c>
      <c r="E90" s="74">
        <f t="shared" si="7"/>
        <v>1</v>
      </c>
      <c r="F90" s="70"/>
      <c r="G90" s="72">
        <f t="shared" si="8"/>
        <v>0</v>
      </c>
      <c r="H90" s="72">
        <f t="shared" si="9"/>
        <v>1</v>
      </c>
    </row>
    <row r="91" spans="2:8" ht="13.5" customHeight="1">
      <c r="B91" s="73">
        <v>78</v>
      </c>
      <c r="C91" s="70"/>
      <c r="D91" s="74">
        <f t="shared" si="6"/>
        <v>0</v>
      </c>
      <c r="E91" s="74">
        <f t="shared" si="7"/>
        <v>1</v>
      </c>
      <c r="F91" s="70"/>
      <c r="G91" s="72">
        <f t="shared" si="8"/>
        <v>0</v>
      </c>
      <c r="H91" s="72">
        <f t="shared" si="9"/>
        <v>1</v>
      </c>
    </row>
    <row r="92" spans="2:8" ht="13.5" customHeight="1">
      <c r="B92" s="73">
        <v>79</v>
      </c>
      <c r="C92" s="70"/>
      <c r="D92" s="74">
        <f t="shared" si="6"/>
        <v>0</v>
      </c>
      <c r="E92" s="74">
        <f t="shared" si="7"/>
        <v>1</v>
      </c>
      <c r="F92" s="70"/>
      <c r="G92" s="72">
        <f t="shared" si="8"/>
        <v>0</v>
      </c>
      <c r="H92" s="72">
        <f t="shared" si="9"/>
        <v>1</v>
      </c>
    </row>
    <row r="93" spans="2:8" ht="13.5" customHeight="1">
      <c r="B93" s="73">
        <v>80</v>
      </c>
      <c r="C93" s="70"/>
      <c r="D93" s="74">
        <f t="shared" si="6"/>
        <v>0</v>
      </c>
      <c r="E93" s="74">
        <f t="shared" si="7"/>
        <v>1</v>
      </c>
      <c r="F93" s="70"/>
      <c r="G93" s="72">
        <f t="shared" si="8"/>
        <v>0</v>
      </c>
      <c r="H93" s="72">
        <f t="shared" si="9"/>
        <v>1</v>
      </c>
    </row>
    <row r="94" spans="2:8" ht="13.5" customHeight="1">
      <c r="B94" s="73">
        <v>81</v>
      </c>
      <c r="C94" s="70"/>
      <c r="D94" s="74">
        <f t="shared" si="6"/>
        <v>0</v>
      </c>
      <c r="E94" s="74">
        <f t="shared" si="7"/>
        <v>1</v>
      </c>
      <c r="F94" s="70"/>
      <c r="G94" s="72">
        <f t="shared" si="8"/>
        <v>0</v>
      </c>
      <c r="H94" s="72">
        <f t="shared" si="9"/>
        <v>1</v>
      </c>
    </row>
    <row r="95" spans="2:8" ht="13.5" customHeight="1">
      <c r="B95" s="73">
        <v>82</v>
      </c>
      <c r="C95" s="70"/>
      <c r="D95" s="74">
        <f t="shared" si="6"/>
        <v>0</v>
      </c>
      <c r="E95" s="74">
        <f t="shared" si="7"/>
        <v>1</v>
      </c>
      <c r="F95" s="70"/>
      <c r="G95" s="72">
        <f t="shared" si="8"/>
        <v>0</v>
      </c>
      <c r="H95" s="72">
        <f t="shared" si="9"/>
        <v>1</v>
      </c>
    </row>
    <row r="96" spans="2:8" ht="13.5" customHeight="1">
      <c r="B96" s="73">
        <v>83</v>
      </c>
      <c r="C96" s="70"/>
      <c r="D96" s="74">
        <f t="shared" si="6"/>
        <v>0</v>
      </c>
      <c r="E96" s="74">
        <f t="shared" si="7"/>
        <v>1</v>
      </c>
      <c r="F96" s="70"/>
      <c r="G96" s="72">
        <f t="shared" si="8"/>
        <v>0</v>
      </c>
      <c r="H96" s="72">
        <f t="shared" si="9"/>
        <v>1</v>
      </c>
    </row>
    <row r="97" spans="2:8" ht="13.5" customHeight="1">
      <c r="B97" s="73">
        <v>84</v>
      </c>
      <c r="C97" s="70"/>
      <c r="D97" s="74">
        <f t="shared" si="6"/>
        <v>0</v>
      </c>
      <c r="E97" s="74">
        <f t="shared" si="7"/>
        <v>1</v>
      </c>
      <c r="F97" s="70"/>
      <c r="G97" s="72">
        <f t="shared" si="8"/>
        <v>0</v>
      </c>
      <c r="H97" s="72">
        <f t="shared" si="9"/>
        <v>1</v>
      </c>
    </row>
    <row r="98" spans="2:8" ht="13.5" customHeight="1">
      <c r="B98" s="73">
        <v>85</v>
      </c>
      <c r="C98" s="70"/>
      <c r="D98" s="74">
        <f t="shared" si="6"/>
        <v>0</v>
      </c>
      <c r="E98" s="74">
        <f t="shared" si="7"/>
        <v>1</v>
      </c>
      <c r="F98" s="70"/>
      <c r="G98" s="72">
        <f t="shared" si="8"/>
        <v>0</v>
      </c>
      <c r="H98" s="72">
        <f t="shared" si="9"/>
        <v>1</v>
      </c>
    </row>
    <row r="99" spans="2:8" ht="13.5" customHeight="1">
      <c r="B99" s="73">
        <v>86</v>
      </c>
      <c r="C99" s="70"/>
      <c r="D99" s="74">
        <f t="shared" si="6"/>
        <v>0</v>
      </c>
      <c r="E99" s="74">
        <f t="shared" si="7"/>
        <v>1</v>
      </c>
      <c r="F99" s="70"/>
      <c r="G99" s="72">
        <f t="shared" si="8"/>
        <v>0</v>
      </c>
      <c r="H99" s="72">
        <f t="shared" si="9"/>
        <v>1</v>
      </c>
    </row>
    <row r="100" spans="2:8" ht="13.5" customHeight="1">
      <c r="B100" s="73">
        <v>87</v>
      </c>
      <c r="C100" s="70"/>
      <c r="D100" s="74">
        <f t="shared" si="6"/>
        <v>0</v>
      </c>
      <c r="E100" s="74">
        <f t="shared" si="7"/>
        <v>1</v>
      </c>
      <c r="F100" s="70"/>
      <c r="G100" s="72">
        <f t="shared" si="8"/>
        <v>0</v>
      </c>
      <c r="H100" s="72">
        <f t="shared" si="9"/>
        <v>1</v>
      </c>
    </row>
    <row r="101" spans="2:8" ht="13.5" customHeight="1">
      <c r="B101" s="73">
        <v>88</v>
      </c>
      <c r="C101" s="70"/>
      <c r="D101" s="74">
        <f t="shared" si="6"/>
        <v>0</v>
      </c>
      <c r="E101" s="74">
        <f t="shared" si="7"/>
        <v>1</v>
      </c>
      <c r="F101" s="70"/>
      <c r="G101" s="72">
        <f t="shared" si="8"/>
        <v>0</v>
      </c>
      <c r="H101" s="72">
        <f t="shared" si="9"/>
        <v>1</v>
      </c>
    </row>
    <row r="102" spans="2:8" ht="13.5" customHeight="1">
      <c r="B102" s="73">
        <v>89</v>
      </c>
      <c r="C102" s="70"/>
      <c r="D102" s="74">
        <f t="shared" si="6"/>
        <v>0</v>
      </c>
      <c r="E102" s="74">
        <f t="shared" si="7"/>
        <v>1</v>
      </c>
      <c r="F102" s="70"/>
      <c r="G102" s="72">
        <f t="shared" si="8"/>
        <v>0</v>
      </c>
      <c r="H102" s="72">
        <f t="shared" si="9"/>
        <v>1</v>
      </c>
    </row>
    <row r="103" spans="2:8" ht="13.5" customHeight="1">
      <c r="B103" s="73">
        <v>90</v>
      </c>
      <c r="C103" s="70"/>
      <c r="D103" s="74">
        <f t="shared" si="6"/>
        <v>0</v>
      </c>
      <c r="E103" s="74">
        <f t="shared" si="7"/>
        <v>1</v>
      </c>
      <c r="F103" s="70"/>
      <c r="G103" s="72">
        <f t="shared" si="8"/>
        <v>0</v>
      </c>
      <c r="H103" s="72">
        <f t="shared" si="9"/>
        <v>1</v>
      </c>
    </row>
    <row r="104" spans="2:8" ht="13.5" customHeight="1">
      <c r="B104" s="73">
        <v>91</v>
      </c>
      <c r="C104" s="70"/>
      <c r="D104" s="74">
        <f t="shared" si="6"/>
        <v>0</v>
      </c>
      <c r="E104" s="74">
        <f t="shared" si="7"/>
        <v>1</v>
      </c>
      <c r="F104" s="70"/>
      <c r="G104" s="72">
        <f t="shared" si="8"/>
        <v>0</v>
      </c>
      <c r="H104" s="72">
        <f t="shared" si="9"/>
        <v>1</v>
      </c>
    </row>
    <row r="105" spans="2:8" ht="13.5" customHeight="1">
      <c r="B105" s="73">
        <v>92</v>
      </c>
      <c r="C105" s="70"/>
      <c r="D105" s="74">
        <f t="shared" si="6"/>
        <v>0</v>
      </c>
      <c r="E105" s="74">
        <f t="shared" si="7"/>
        <v>1</v>
      </c>
      <c r="F105" s="70"/>
      <c r="G105" s="72">
        <f t="shared" si="8"/>
        <v>0</v>
      </c>
      <c r="H105" s="72">
        <f t="shared" si="9"/>
        <v>1</v>
      </c>
    </row>
    <row r="106" spans="2:8" ht="13.5" customHeight="1">
      <c r="B106" s="73">
        <v>93</v>
      </c>
      <c r="C106" s="70"/>
      <c r="D106" s="74">
        <f t="shared" si="6"/>
        <v>0</v>
      </c>
      <c r="E106" s="74">
        <f t="shared" si="7"/>
        <v>1</v>
      </c>
      <c r="F106" s="70"/>
      <c r="G106" s="72">
        <f t="shared" si="8"/>
        <v>0</v>
      </c>
      <c r="H106" s="72">
        <f t="shared" si="9"/>
        <v>1</v>
      </c>
    </row>
    <row r="107" spans="2:8" ht="13.5" customHeight="1">
      <c r="B107" s="73">
        <v>94</v>
      </c>
      <c r="C107" s="70"/>
      <c r="D107" s="74">
        <f t="shared" si="6"/>
        <v>0</v>
      </c>
      <c r="E107" s="74">
        <f t="shared" si="7"/>
        <v>1</v>
      </c>
      <c r="F107" s="70"/>
      <c r="G107" s="72">
        <f t="shared" si="8"/>
        <v>0</v>
      </c>
      <c r="H107" s="72">
        <f t="shared" si="9"/>
        <v>1</v>
      </c>
    </row>
    <row r="108" spans="2:8" ht="13.5" customHeight="1">
      <c r="B108" s="73">
        <v>95</v>
      </c>
      <c r="C108" s="70"/>
      <c r="D108" s="74">
        <f t="shared" si="6"/>
        <v>0</v>
      </c>
      <c r="E108" s="74">
        <f t="shared" si="7"/>
        <v>1</v>
      </c>
      <c r="F108" s="70"/>
      <c r="G108" s="72">
        <f t="shared" si="8"/>
        <v>0</v>
      </c>
      <c r="H108" s="72">
        <f t="shared" si="9"/>
        <v>1</v>
      </c>
    </row>
    <row r="109" spans="2:8" ht="13.5" customHeight="1">
      <c r="B109" s="73">
        <v>96</v>
      </c>
      <c r="C109" s="70"/>
      <c r="D109" s="74">
        <f t="shared" si="6"/>
        <v>0</v>
      </c>
      <c r="E109" s="74">
        <f t="shared" si="7"/>
        <v>1</v>
      </c>
      <c r="F109" s="70"/>
      <c r="G109" s="72">
        <f t="shared" si="8"/>
        <v>0</v>
      </c>
      <c r="H109" s="72">
        <f t="shared" si="9"/>
        <v>1</v>
      </c>
    </row>
    <row r="110" spans="2:8" ht="13.5" customHeight="1">
      <c r="B110" s="73">
        <v>97</v>
      </c>
      <c r="C110" s="70"/>
      <c r="D110" s="74">
        <f t="shared" si="6"/>
        <v>0</v>
      </c>
      <c r="E110" s="74">
        <f t="shared" si="7"/>
        <v>1</v>
      </c>
      <c r="F110" s="70"/>
      <c r="G110" s="72">
        <f t="shared" si="8"/>
        <v>0</v>
      </c>
      <c r="H110" s="72">
        <f t="shared" si="9"/>
        <v>1</v>
      </c>
    </row>
    <row r="111" spans="2:8" ht="13.5" customHeight="1">
      <c r="B111" s="73">
        <v>98</v>
      </c>
      <c r="C111" s="70"/>
      <c r="D111" s="74">
        <f t="shared" si="6"/>
        <v>0</v>
      </c>
      <c r="E111" s="74">
        <f t="shared" si="7"/>
        <v>1</v>
      </c>
      <c r="F111" s="70"/>
      <c r="G111" s="72">
        <f t="shared" si="8"/>
        <v>0</v>
      </c>
      <c r="H111" s="72">
        <f t="shared" si="9"/>
        <v>1</v>
      </c>
    </row>
    <row r="112" spans="2:8" ht="13.5" customHeight="1">
      <c r="B112" s="73">
        <v>99</v>
      </c>
      <c r="C112" s="70"/>
      <c r="D112" s="74">
        <f t="shared" si="6"/>
        <v>0</v>
      </c>
      <c r="E112" s="74">
        <f t="shared" si="7"/>
        <v>1</v>
      </c>
      <c r="F112" s="70"/>
      <c r="G112" s="72">
        <f t="shared" si="8"/>
        <v>0</v>
      </c>
      <c r="H112" s="72">
        <f t="shared" si="9"/>
        <v>1</v>
      </c>
    </row>
    <row r="113" spans="2:8" ht="13.5" customHeight="1">
      <c r="B113" s="73">
        <v>100</v>
      </c>
      <c r="C113" s="70"/>
      <c r="D113" s="74">
        <f t="shared" si="6"/>
        <v>0</v>
      </c>
      <c r="E113" s="74">
        <f t="shared" si="7"/>
        <v>1</v>
      </c>
      <c r="F113" s="70"/>
      <c r="G113" s="72">
        <f t="shared" si="8"/>
        <v>0</v>
      </c>
      <c r="H113" s="72">
        <f t="shared" si="9"/>
        <v>1</v>
      </c>
    </row>
  </sheetData>
  <sheetProtection/>
  <mergeCells count="3">
    <mergeCell ref="D11:E11"/>
    <mergeCell ref="G11:H11"/>
    <mergeCell ref="B2:Q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F15:J20"/>
  <sheetViews>
    <sheetView zoomScalePageLayoutView="0" workbookViewId="0" topLeftCell="A1">
      <selection activeCell="A1" sqref="A1"/>
    </sheetView>
  </sheetViews>
  <sheetFormatPr defaultColWidth="7.421875" defaultRowHeight="12.75"/>
  <sheetData>
    <row r="15" spans="6:10" ht="12.75" customHeight="1">
      <c r="F15" s="127" t="s">
        <v>16</v>
      </c>
      <c r="G15" s="128"/>
      <c r="H15" s="128"/>
      <c r="I15" s="128"/>
      <c r="J15" s="129"/>
    </row>
    <row r="16" spans="6:10" ht="12.75" customHeight="1">
      <c r="F16" s="130"/>
      <c r="G16" s="131"/>
      <c r="H16" s="131"/>
      <c r="I16" s="131"/>
      <c r="J16" s="132"/>
    </row>
    <row r="17" spans="6:10" ht="12.75" customHeight="1">
      <c r="F17" s="130"/>
      <c r="G17" s="131"/>
      <c r="H17" s="131"/>
      <c r="I17" s="131"/>
      <c r="J17" s="132"/>
    </row>
    <row r="18" spans="6:10" ht="12.75" customHeight="1">
      <c r="F18" s="130"/>
      <c r="G18" s="131"/>
      <c r="H18" s="131"/>
      <c r="I18" s="131"/>
      <c r="J18" s="132"/>
    </row>
    <row r="19" spans="6:10" ht="12.75" customHeight="1">
      <c r="F19" s="130"/>
      <c r="G19" s="131"/>
      <c r="H19" s="131"/>
      <c r="I19" s="131"/>
      <c r="J19" s="132"/>
    </row>
    <row r="20" spans="6:10" ht="12.75" customHeight="1">
      <c r="F20" s="133"/>
      <c r="G20" s="134"/>
      <c r="H20" s="134"/>
      <c r="I20" s="134"/>
      <c r="J20" s="135"/>
    </row>
  </sheetData>
  <sheetProtection/>
  <mergeCells count="1">
    <mergeCell ref="F15:J2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O27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5.28125" style="1" customWidth="1"/>
    <col min="2" max="16384" width="9.140625" style="1" customWidth="1"/>
  </cols>
  <sheetData>
    <row r="1" s="11" customFormat="1" ht="13.5" customHeight="1" thickBot="1"/>
    <row r="2" spans="2:15" s="12" customFormat="1" ht="26.25" customHeight="1" thickBot="1">
      <c r="B2" s="114" t="s">
        <v>30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6"/>
    </row>
    <row r="3" spans="1:4" ht="13.5" customHeight="1" thickBot="1">
      <c r="A3" s="3"/>
      <c r="B3" s="3"/>
      <c r="C3" s="3"/>
      <c r="D3" s="3"/>
    </row>
    <row r="4" spans="1:7" ht="13.5" customHeight="1" thickBot="1">
      <c r="A4" s="3"/>
      <c r="B4" s="15" t="s">
        <v>28</v>
      </c>
      <c r="C4" s="16">
        <v>6</v>
      </c>
      <c r="E4" s="37" t="s">
        <v>0</v>
      </c>
      <c r="F4" s="19" t="s">
        <v>1</v>
      </c>
      <c r="G4" s="102" t="s">
        <v>2</v>
      </c>
    </row>
    <row r="5" spans="1:7" ht="13.5" customHeight="1" thickBot="1">
      <c r="A5" s="3"/>
      <c r="B5" s="2"/>
      <c r="E5" s="69">
        <v>0</v>
      </c>
      <c r="F5" s="103">
        <f>IF(AND($C$4&lt;=E5,E5&lt;=$C$6),1/($C$6-$C$4+1),0)</f>
        <v>0</v>
      </c>
      <c r="G5" s="104">
        <f>IF(E5&lt;$C$4,0,IF(E5&gt;$C$6,1,(E5-$C$4+1)/($C$6-$C$4+1)))</f>
        <v>0</v>
      </c>
    </row>
    <row r="6" spans="1:7" ht="13.5" customHeight="1" thickBot="1">
      <c r="A6" s="3"/>
      <c r="B6" s="15" t="s">
        <v>29</v>
      </c>
      <c r="C6" s="16">
        <v>15</v>
      </c>
      <c r="E6" s="73">
        <v>1</v>
      </c>
      <c r="F6" s="103">
        <f aca="true" t="shared" si="0" ref="F6:F25">IF(AND($C$4&lt;=E6,E6&lt;=$C$6),1/($C$6-$C$4+1),0)</f>
        <v>0</v>
      </c>
      <c r="G6" s="104">
        <f aca="true" t="shared" si="1" ref="G6:G25">IF(E6&lt;$C$4,0,IF(E6&gt;$C$6,1,(E6-$C$4+1)/($C$6-$C$4+1)))</f>
        <v>0</v>
      </c>
    </row>
    <row r="7" spans="1:7" ht="13.5" customHeight="1">
      <c r="A7" s="3"/>
      <c r="B7" s="3"/>
      <c r="E7" s="73">
        <v>2</v>
      </c>
      <c r="F7" s="103">
        <f t="shared" si="0"/>
        <v>0</v>
      </c>
      <c r="G7" s="104">
        <f t="shared" si="1"/>
        <v>0</v>
      </c>
    </row>
    <row r="8" spans="1:7" ht="13.5" customHeight="1">
      <c r="A8" s="3"/>
      <c r="E8" s="73">
        <v>3</v>
      </c>
      <c r="F8" s="103">
        <f t="shared" si="0"/>
        <v>0</v>
      </c>
      <c r="G8" s="104">
        <f t="shared" si="1"/>
        <v>0</v>
      </c>
    </row>
    <row r="9" spans="1:7" ht="13.5" customHeight="1">
      <c r="A9" s="3"/>
      <c r="E9" s="73">
        <v>4</v>
      </c>
      <c r="F9" s="103">
        <f t="shared" si="0"/>
        <v>0</v>
      </c>
      <c r="G9" s="104">
        <f t="shared" si="1"/>
        <v>0</v>
      </c>
    </row>
    <row r="10" spans="1:7" ht="13.5" customHeight="1">
      <c r="A10" s="3"/>
      <c r="E10" s="73">
        <v>5</v>
      </c>
      <c r="F10" s="103">
        <f t="shared" si="0"/>
        <v>0</v>
      </c>
      <c r="G10" s="104">
        <f t="shared" si="1"/>
        <v>0</v>
      </c>
    </row>
    <row r="11" spans="1:7" ht="13.5" customHeight="1">
      <c r="A11" s="3"/>
      <c r="E11" s="73">
        <v>6</v>
      </c>
      <c r="F11" s="103">
        <f t="shared" si="0"/>
        <v>0.1</v>
      </c>
      <c r="G11" s="104">
        <f t="shared" si="1"/>
        <v>0.1</v>
      </c>
    </row>
    <row r="12" spans="1:7" ht="13.5" customHeight="1">
      <c r="A12" s="3"/>
      <c r="E12" s="73">
        <v>7</v>
      </c>
      <c r="F12" s="103">
        <f t="shared" si="0"/>
        <v>0.1</v>
      </c>
      <c r="G12" s="104">
        <f t="shared" si="1"/>
        <v>0.2</v>
      </c>
    </row>
    <row r="13" spans="1:7" ht="13.5" customHeight="1">
      <c r="A13" s="3"/>
      <c r="E13" s="73">
        <v>8</v>
      </c>
      <c r="F13" s="103">
        <f t="shared" si="0"/>
        <v>0.1</v>
      </c>
      <c r="G13" s="104">
        <f t="shared" si="1"/>
        <v>0.3</v>
      </c>
    </row>
    <row r="14" spans="1:7" ht="13.5" customHeight="1">
      <c r="A14" s="3"/>
      <c r="E14" s="73">
        <v>9</v>
      </c>
      <c r="F14" s="103">
        <f t="shared" si="0"/>
        <v>0.1</v>
      </c>
      <c r="G14" s="104">
        <f t="shared" si="1"/>
        <v>0.4</v>
      </c>
    </row>
    <row r="15" spans="1:7" ht="13.5" customHeight="1">
      <c r="A15" s="3"/>
      <c r="E15" s="73">
        <v>10</v>
      </c>
      <c r="F15" s="103">
        <f t="shared" si="0"/>
        <v>0.1</v>
      </c>
      <c r="G15" s="104">
        <f t="shared" si="1"/>
        <v>0.5</v>
      </c>
    </row>
    <row r="16" spans="1:7" ht="13.5" customHeight="1">
      <c r="A16" s="3"/>
      <c r="E16" s="73">
        <v>11</v>
      </c>
      <c r="F16" s="103">
        <f t="shared" si="0"/>
        <v>0.1</v>
      </c>
      <c r="G16" s="104">
        <f t="shared" si="1"/>
        <v>0.6</v>
      </c>
    </row>
    <row r="17" spans="1:7" ht="13.5" customHeight="1">
      <c r="A17" s="3"/>
      <c r="E17" s="73">
        <v>12</v>
      </c>
      <c r="F17" s="103">
        <f t="shared" si="0"/>
        <v>0.1</v>
      </c>
      <c r="G17" s="104">
        <f t="shared" si="1"/>
        <v>0.7</v>
      </c>
    </row>
    <row r="18" spans="1:7" ht="13.5" customHeight="1">
      <c r="A18" s="3"/>
      <c r="E18" s="73">
        <v>13</v>
      </c>
      <c r="F18" s="103">
        <f t="shared" si="0"/>
        <v>0.1</v>
      </c>
      <c r="G18" s="104">
        <f t="shared" si="1"/>
        <v>0.8</v>
      </c>
    </row>
    <row r="19" spans="1:7" ht="13.5" customHeight="1">
      <c r="A19" s="3"/>
      <c r="E19" s="73">
        <v>14</v>
      </c>
      <c r="F19" s="103">
        <f t="shared" si="0"/>
        <v>0.1</v>
      </c>
      <c r="G19" s="104">
        <f t="shared" si="1"/>
        <v>0.9</v>
      </c>
    </row>
    <row r="20" spans="1:7" ht="13.5" customHeight="1">
      <c r="A20" s="3"/>
      <c r="E20" s="73">
        <v>15</v>
      </c>
      <c r="F20" s="103">
        <f t="shared" si="0"/>
        <v>0.1</v>
      </c>
      <c r="G20" s="104">
        <f t="shared" si="1"/>
        <v>1</v>
      </c>
    </row>
    <row r="21" spans="1:7" ht="13.5" customHeight="1">
      <c r="A21" s="3"/>
      <c r="E21" s="73">
        <v>16</v>
      </c>
      <c r="F21" s="103">
        <f t="shared" si="0"/>
        <v>0</v>
      </c>
      <c r="G21" s="104">
        <f t="shared" si="1"/>
        <v>1</v>
      </c>
    </row>
    <row r="22" spans="1:7" ht="13.5" customHeight="1">
      <c r="A22" s="3"/>
      <c r="E22" s="73">
        <v>17</v>
      </c>
      <c r="F22" s="103">
        <f t="shared" si="0"/>
        <v>0</v>
      </c>
      <c r="G22" s="104">
        <f t="shared" si="1"/>
        <v>1</v>
      </c>
    </row>
    <row r="23" spans="1:7" ht="13.5" customHeight="1">
      <c r="A23" s="3"/>
      <c r="E23" s="73">
        <v>18</v>
      </c>
      <c r="F23" s="103">
        <f t="shared" si="0"/>
        <v>0</v>
      </c>
      <c r="G23" s="104">
        <f t="shared" si="1"/>
        <v>1</v>
      </c>
    </row>
    <row r="24" spans="1:7" ht="13.5" customHeight="1">
      <c r="A24" s="3"/>
      <c r="E24" s="73">
        <v>19</v>
      </c>
      <c r="F24" s="103">
        <f t="shared" si="0"/>
        <v>0</v>
      </c>
      <c r="G24" s="104">
        <f t="shared" si="1"/>
        <v>1</v>
      </c>
    </row>
    <row r="25" spans="1:7" ht="13.5" customHeight="1" thickBot="1">
      <c r="A25" s="3"/>
      <c r="E25" s="96">
        <v>20</v>
      </c>
      <c r="F25" s="103">
        <f t="shared" si="0"/>
        <v>0</v>
      </c>
      <c r="G25" s="104">
        <f t="shared" si="1"/>
        <v>1</v>
      </c>
    </row>
    <row r="27" ht="13.5" customHeight="1">
      <c r="A27" s="2"/>
    </row>
  </sheetData>
  <sheetProtection/>
  <mergeCells count="1">
    <mergeCell ref="B2:O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2:O27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5.28125" style="1" customWidth="1"/>
    <col min="2" max="16384" width="9.140625" style="1" customWidth="1"/>
  </cols>
  <sheetData>
    <row r="1" s="11" customFormat="1" ht="13.5" customHeight="1" thickBot="1"/>
    <row r="2" spans="2:15" s="12" customFormat="1" ht="26.25" customHeight="1" thickBot="1">
      <c r="B2" s="117" t="s">
        <v>17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9"/>
    </row>
    <row r="3" spans="1:4" ht="13.5" customHeight="1" thickBot="1">
      <c r="A3" s="3"/>
      <c r="B3" s="3"/>
      <c r="C3" s="3"/>
      <c r="D3" s="3"/>
    </row>
    <row r="4" spans="1:7" ht="13.5" customHeight="1" thickBot="1">
      <c r="A4" s="3"/>
      <c r="B4" s="15" t="s">
        <v>9</v>
      </c>
      <c r="C4" s="16">
        <v>10</v>
      </c>
      <c r="E4" s="37" t="s">
        <v>0</v>
      </c>
      <c r="F4" s="18" t="s">
        <v>1</v>
      </c>
      <c r="G4" s="20" t="s">
        <v>2</v>
      </c>
    </row>
    <row r="5" spans="1:7" ht="13.5" customHeight="1" thickBot="1">
      <c r="A5" s="3"/>
      <c r="B5" s="3"/>
      <c r="E5" s="41">
        <v>0</v>
      </c>
      <c r="F5" s="51">
        <f aca="true" t="shared" si="0" ref="F5:F25">IF(AND(MAX(0,$C$8-$C$6)&lt;=E5,E5&lt;=MIN($C$4,$C$8)),HYPGEOMDIST($E5,$C$8,$C$4,$C$4+$C$6),0)</f>
        <v>0.006149306299231337</v>
      </c>
      <c r="G5" s="52">
        <f>SUM($F$5:F5)</f>
        <v>0.006149306299231337</v>
      </c>
    </row>
    <row r="6" spans="1:7" ht="13.5" customHeight="1" thickBot="1">
      <c r="A6" s="3"/>
      <c r="B6" s="15" t="s">
        <v>10</v>
      </c>
      <c r="C6" s="16">
        <v>20</v>
      </c>
      <c r="E6" s="26">
        <v>1</v>
      </c>
      <c r="F6" s="53">
        <f t="shared" si="0"/>
        <v>0.0559027845384667</v>
      </c>
      <c r="G6" s="54">
        <f>SUM($F$5:F6)</f>
        <v>0.06205209083769803</v>
      </c>
    </row>
    <row r="7" spans="1:7" ht="13.5" customHeight="1" thickBot="1">
      <c r="A7" s="3"/>
      <c r="E7" s="26">
        <v>2</v>
      </c>
      <c r="F7" s="53">
        <f t="shared" si="0"/>
        <v>0.18867189781732513</v>
      </c>
      <c r="G7" s="54">
        <f>SUM($F$5:F7)</f>
        <v>0.25072398865502316</v>
      </c>
    </row>
    <row r="8" spans="1:7" ht="13.5" customHeight="1" thickBot="1">
      <c r="A8" s="3"/>
      <c r="B8" s="15" t="s">
        <v>4</v>
      </c>
      <c r="C8" s="16">
        <v>10</v>
      </c>
      <c r="E8" s="26">
        <v>3</v>
      </c>
      <c r="F8" s="53">
        <f t="shared" si="0"/>
        <v>0.3096154220592002</v>
      </c>
      <c r="G8" s="54">
        <f>SUM($F$5:F8)</f>
        <v>0.5603394107142233</v>
      </c>
    </row>
    <row r="9" spans="1:7" ht="13.5" customHeight="1">
      <c r="A9" s="3"/>
      <c r="E9" s="26">
        <v>4</v>
      </c>
      <c r="F9" s="53">
        <f t="shared" si="0"/>
        <v>0.2709134943018001</v>
      </c>
      <c r="G9" s="54">
        <f>SUM($F$5:F9)</f>
        <v>0.8312529050160234</v>
      </c>
    </row>
    <row r="10" spans="1:7" ht="13.5" customHeight="1">
      <c r="A10" s="3"/>
      <c r="E10" s="26">
        <v>5</v>
      </c>
      <c r="F10" s="53">
        <f t="shared" si="0"/>
        <v>0.13003847726486406</v>
      </c>
      <c r="G10" s="54">
        <f>SUM($F$5:F10)</f>
        <v>0.9612913822808875</v>
      </c>
    </row>
    <row r="11" spans="1:7" ht="13.5" customHeight="1">
      <c r="A11" s="3"/>
      <c r="E11" s="26">
        <v>6</v>
      </c>
      <c r="F11" s="53">
        <f t="shared" si="0"/>
        <v>0.033864186787725015</v>
      </c>
      <c r="G11" s="54">
        <f>SUM($F$5:F11)</f>
        <v>0.9951555690686125</v>
      </c>
    </row>
    <row r="12" spans="1:7" ht="13.5" customHeight="1">
      <c r="A12" s="3"/>
      <c r="E12" s="26">
        <v>7</v>
      </c>
      <c r="F12" s="53">
        <f t="shared" si="0"/>
        <v>0.004553167971458826</v>
      </c>
      <c r="G12" s="54">
        <f>SUM($F$5:F12)</f>
        <v>0.9997087370400712</v>
      </c>
    </row>
    <row r="13" spans="1:7" ht="13.5" customHeight="1">
      <c r="A13" s="3"/>
      <c r="E13" s="26">
        <v>8</v>
      </c>
      <c r="F13" s="53">
        <f t="shared" si="0"/>
        <v>0.00028457299821617663</v>
      </c>
      <c r="G13" s="54">
        <f>SUM($F$5:F13)</f>
        <v>0.9999933100382874</v>
      </c>
    </row>
    <row r="14" spans="1:7" ht="13.5" customHeight="1">
      <c r="A14" s="3"/>
      <c r="E14" s="26">
        <v>9</v>
      </c>
      <c r="F14" s="53">
        <f t="shared" si="0"/>
        <v>6.656678320846237E-06</v>
      </c>
      <c r="G14" s="54">
        <f>SUM($F$5:F14)</f>
        <v>0.9999999667166083</v>
      </c>
    </row>
    <row r="15" spans="1:7" ht="13.5" customHeight="1">
      <c r="A15" s="3"/>
      <c r="E15" s="26">
        <v>10</v>
      </c>
      <c r="F15" s="53">
        <f t="shared" si="0"/>
        <v>3.328339160423119E-08</v>
      </c>
      <c r="G15" s="54">
        <f>SUM($F$5:F15)</f>
        <v>0.9999999999999999</v>
      </c>
    </row>
    <row r="16" spans="1:7" ht="13.5" customHeight="1">
      <c r="A16" s="3"/>
      <c r="E16" s="26">
        <v>11</v>
      </c>
      <c r="F16" s="53">
        <f t="shared" si="0"/>
        <v>0</v>
      </c>
      <c r="G16" s="54">
        <f>SUM($F$5:F16)</f>
        <v>0.9999999999999999</v>
      </c>
    </row>
    <row r="17" spans="1:7" ht="13.5" customHeight="1">
      <c r="A17" s="3"/>
      <c r="E17" s="26">
        <v>12</v>
      </c>
      <c r="F17" s="53">
        <f t="shared" si="0"/>
        <v>0</v>
      </c>
      <c r="G17" s="54">
        <f>SUM($F$5:F17)</f>
        <v>0.9999999999999999</v>
      </c>
    </row>
    <row r="18" spans="1:7" ht="13.5" customHeight="1">
      <c r="A18" s="3"/>
      <c r="E18" s="26">
        <v>13</v>
      </c>
      <c r="F18" s="53">
        <f t="shared" si="0"/>
        <v>0</v>
      </c>
      <c r="G18" s="54">
        <f>SUM($F$5:F18)</f>
        <v>0.9999999999999999</v>
      </c>
    </row>
    <row r="19" spans="1:7" ht="13.5" customHeight="1">
      <c r="A19" s="3"/>
      <c r="E19" s="26">
        <v>14</v>
      </c>
      <c r="F19" s="53">
        <f t="shared" si="0"/>
        <v>0</v>
      </c>
      <c r="G19" s="54">
        <f>SUM($F$5:F19)</f>
        <v>0.9999999999999999</v>
      </c>
    </row>
    <row r="20" spans="1:7" ht="13.5" customHeight="1">
      <c r="A20" s="3"/>
      <c r="E20" s="26">
        <v>15</v>
      </c>
      <c r="F20" s="53">
        <f t="shared" si="0"/>
        <v>0</v>
      </c>
      <c r="G20" s="54">
        <f>SUM($F$5:F20)</f>
        <v>0.9999999999999999</v>
      </c>
    </row>
    <row r="21" spans="1:7" ht="13.5" customHeight="1">
      <c r="A21" s="3"/>
      <c r="E21" s="26">
        <v>16</v>
      </c>
      <c r="F21" s="53">
        <f t="shared" si="0"/>
        <v>0</v>
      </c>
      <c r="G21" s="54">
        <f>SUM($F$5:F21)</f>
        <v>0.9999999999999999</v>
      </c>
    </row>
    <row r="22" spans="1:7" ht="13.5" customHeight="1">
      <c r="A22" s="3"/>
      <c r="E22" s="26">
        <v>17</v>
      </c>
      <c r="F22" s="53">
        <f t="shared" si="0"/>
        <v>0</v>
      </c>
      <c r="G22" s="54">
        <f>SUM($F$5:F22)</f>
        <v>0.9999999999999999</v>
      </c>
    </row>
    <row r="23" spans="1:7" ht="13.5" customHeight="1">
      <c r="A23" s="3"/>
      <c r="E23" s="26">
        <v>18</v>
      </c>
      <c r="F23" s="53">
        <f t="shared" si="0"/>
        <v>0</v>
      </c>
      <c r="G23" s="54">
        <f>SUM($F$5:F23)</f>
        <v>0.9999999999999999</v>
      </c>
    </row>
    <row r="24" spans="1:7" ht="13.5" customHeight="1">
      <c r="A24" s="3"/>
      <c r="E24" s="26">
        <v>19</v>
      </c>
      <c r="F24" s="53">
        <f t="shared" si="0"/>
        <v>0</v>
      </c>
      <c r="G24" s="54">
        <f>SUM($F$5:F24)</f>
        <v>0.9999999999999999</v>
      </c>
    </row>
    <row r="25" spans="1:7" ht="13.5" customHeight="1" thickBot="1">
      <c r="A25" s="3"/>
      <c r="E25" s="32">
        <v>20</v>
      </c>
      <c r="F25" s="55">
        <f t="shared" si="0"/>
        <v>0</v>
      </c>
      <c r="G25" s="56">
        <f>SUM($F$5:F25)</f>
        <v>0.9999999999999999</v>
      </c>
    </row>
    <row r="27" ht="13.5" customHeight="1">
      <c r="A27" s="2"/>
    </row>
  </sheetData>
  <sheetProtection/>
  <mergeCells count="1">
    <mergeCell ref="B2:O2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2:O27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5.28125" style="1" customWidth="1"/>
    <col min="2" max="16384" width="9.140625" style="1" customWidth="1"/>
  </cols>
  <sheetData>
    <row r="1" s="11" customFormat="1" ht="13.5" customHeight="1" thickBot="1"/>
    <row r="2" spans="2:15" s="12" customFormat="1" ht="26.25" customHeight="1" thickBot="1">
      <c r="B2" s="114" t="s">
        <v>19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6"/>
    </row>
    <row r="3" spans="1:4" ht="13.5" customHeight="1" thickBot="1">
      <c r="A3" s="3"/>
      <c r="B3" s="3"/>
      <c r="C3" s="3"/>
      <c r="D3" s="3"/>
    </row>
    <row r="4" spans="1:7" ht="13.5" customHeight="1" thickBot="1">
      <c r="A4" s="3"/>
      <c r="B4" s="2" t="s">
        <v>18</v>
      </c>
      <c r="E4" s="37" t="s">
        <v>0</v>
      </c>
      <c r="F4" s="19" t="s">
        <v>1</v>
      </c>
      <c r="G4" s="102" t="s">
        <v>2</v>
      </c>
    </row>
    <row r="5" spans="1:7" ht="13.5" customHeight="1" thickBot="1">
      <c r="A5" s="3"/>
      <c r="B5" s="2"/>
      <c r="E5" s="69">
        <v>0</v>
      </c>
      <c r="F5" s="103">
        <f aca="true" t="shared" si="0" ref="F5:F25">IF(E5&lt;=$C$6,BINOMDIST($E5,$C$6,$C$8,FALSE),0)</f>
        <v>9.5367431640625E-07</v>
      </c>
      <c r="G5" s="104">
        <f aca="true" t="shared" si="1" ref="G5:G25">IF(E5&lt;=$C$6,BINOMDIST($E5,$C$6,$C$8,TRUE),1)</f>
        <v>9.5367431640625E-07</v>
      </c>
    </row>
    <row r="6" spans="1:7" ht="13.5" customHeight="1" thickBot="1">
      <c r="A6" s="3"/>
      <c r="B6" s="15" t="s">
        <v>4</v>
      </c>
      <c r="C6" s="16">
        <v>20</v>
      </c>
      <c r="E6" s="73">
        <v>1</v>
      </c>
      <c r="F6" s="53">
        <f t="shared" si="0"/>
        <v>1.9073486328125E-05</v>
      </c>
      <c r="G6" s="47">
        <f t="shared" si="1"/>
        <v>2.002716064453125E-05</v>
      </c>
    </row>
    <row r="7" spans="1:7" ht="13.5" customHeight="1" thickBot="1">
      <c r="A7" s="3"/>
      <c r="B7" s="3"/>
      <c r="E7" s="73">
        <v>2</v>
      </c>
      <c r="F7" s="53">
        <f t="shared" si="0"/>
        <v>0.00018119812011718753</v>
      </c>
      <c r="G7" s="47">
        <f t="shared" si="1"/>
        <v>0.00020122528076171878</v>
      </c>
    </row>
    <row r="8" spans="1:7" ht="13.5" customHeight="1" thickBot="1">
      <c r="A8" s="3"/>
      <c r="B8" s="15" t="s">
        <v>5</v>
      </c>
      <c r="C8" s="16">
        <v>0.5</v>
      </c>
      <c r="E8" s="73">
        <v>3</v>
      </c>
      <c r="F8" s="53">
        <f t="shared" si="0"/>
        <v>0.0010871887207031254</v>
      </c>
      <c r="G8" s="47">
        <f t="shared" si="1"/>
        <v>0.0012884140014648442</v>
      </c>
    </row>
    <row r="9" spans="1:7" ht="13.5" customHeight="1">
      <c r="A9" s="3"/>
      <c r="E9" s="73">
        <v>4</v>
      </c>
      <c r="F9" s="53">
        <f t="shared" si="0"/>
        <v>0.004620552062988283</v>
      </c>
      <c r="G9" s="47">
        <f t="shared" si="1"/>
        <v>0.005908966064453127</v>
      </c>
    </row>
    <row r="10" spans="1:7" ht="13.5" customHeight="1">
      <c r="A10" s="3"/>
      <c r="E10" s="73">
        <v>5</v>
      </c>
      <c r="F10" s="53">
        <f t="shared" si="0"/>
        <v>0.014785766601562505</v>
      </c>
      <c r="G10" s="47">
        <f t="shared" si="1"/>
        <v>0.020694732666015632</v>
      </c>
    </row>
    <row r="11" spans="1:7" ht="13.5" customHeight="1">
      <c r="A11" s="3"/>
      <c r="E11" s="73">
        <v>6</v>
      </c>
      <c r="F11" s="53">
        <f t="shared" si="0"/>
        <v>0.03696441650390628</v>
      </c>
      <c r="G11" s="47">
        <f t="shared" si="1"/>
        <v>0.05765914916992191</v>
      </c>
    </row>
    <row r="12" spans="1:7" ht="13.5" customHeight="1">
      <c r="A12" s="3"/>
      <c r="E12" s="73">
        <v>7</v>
      </c>
      <c r="F12" s="53">
        <f t="shared" si="0"/>
        <v>0.07392883300781257</v>
      </c>
      <c r="G12" s="47">
        <f t="shared" si="1"/>
        <v>0.13158798217773449</v>
      </c>
    </row>
    <row r="13" spans="1:7" ht="13.5" customHeight="1">
      <c r="A13" s="3"/>
      <c r="E13" s="73">
        <v>8</v>
      </c>
      <c r="F13" s="53">
        <f t="shared" si="0"/>
        <v>0.12013435363769544</v>
      </c>
      <c r="G13" s="47">
        <f t="shared" si="1"/>
        <v>0.2517223358154299</v>
      </c>
    </row>
    <row r="14" spans="1:7" ht="13.5" customHeight="1">
      <c r="A14" s="3"/>
      <c r="E14" s="73">
        <v>9</v>
      </c>
      <c r="F14" s="53">
        <f t="shared" si="0"/>
        <v>0.16017913818359372</v>
      </c>
      <c r="G14" s="47">
        <f t="shared" si="1"/>
        <v>0.41190147399902366</v>
      </c>
    </row>
    <row r="15" spans="1:7" ht="13.5" customHeight="1">
      <c r="A15" s="3"/>
      <c r="E15" s="73">
        <v>10</v>
      </c>
      <c r="F15" s="53">
        <f t="shared" si="0"/>
        <v>0.17619705200195312</v>
      </c>
      <c r="G15" s="47">
        <f t="shared" si="1"/>
        <v>0.5880985260009768</v>
      </c>
    </row>
    <row r="16" spans="1:7" ht="13.5" customHeight="1">
      <c r="A16" s="3"/>
      <c r="E16" s="73">
        <v>11</v>
      </c>
      <c r="F16" s="53">
        <f t="shared" si="0"/>
        <v>0.16017913818359372</v>
      </c>
      <c r="G16" s="47">
        <f t="shared" si="1"/>
        <v>0.7482776641845705</v>
      </c>
    </row>
    <row r="17" spans="1:7" ht="13.5" customHeight="1">
      <c r="A17" s="3"/>
      <c r="E17" s="73">
        <v>12</v>
      </c>
      <c r="F17" s="53">
        <f t="shared" si="0"/>
        <v>0.12013435363769544</v>
      </c>
      <c r="G17" s="47">
        <f t="shared" si="1"/>
        <v>0.868412017822266</v>
      </c>
    </row>
    <row r="18" spans="1:7" ht="13.5" customHeight="1">
      <c r="A18" s="3"/>
      <c r="E18" s="73">
        <v>13</v>
      </c>
      <c r="F18" s="53">
        <f t="shared" si="0"/>
        <v>0.07392883300781257</v>
      </c>
      <c r="G18" s="47">
        <f t="shared" si="1"/>
        <v>0.9423408508300786</v>
      </c>
    </row>
    <row r="19" spans="1:7" ht="13.5" customHeight="1">
      <c r="A19" s="3"/>
      <c r="E19" s="73">
        <v>14</v>
      </c>
      <c r="F19" s="53">
        <f t="shared" si="0"/>
        <v>0.03696441650390628</v>
      </c>
      <c r="G19" s="47">
        <f t="shared" si="1"/>
        <v>0.9793052673339848</v>
      </c>
    </row>
    <row r="20" spans="1:7" ht="13.5" customHeight="1">
      <c r="A20" s="3"/>
      <c r="E20" s="73">
        <v>15</v>
      </c>
      <c r="F20" s="53">
        <f t="shared" si="0"/>
        <v>0.014785766601562505</v>
      </c>
      <c r="G20" s="47">
        <f t="shared" si="1"/>
        <v>0.9940910339355473</v>
      </c>
    </row>
    <row r="21" spans="1:7" ht="13.5" customHeight="1">
      <c r="A21" s="3"/>
      <c r="E21" s="73">
        <v>16</v>
      </c>
      <c r="F21" s="53">
        <f t="shared" si="0"/>
        <v>0.004620552062988283</v>
      </c>
      <c r="G21" s="47">
        <f t="shared" si="1"/>
        <v>0.9987115859985356</v>
      </c>
    </row>
    <row r="22" spans="1:7" ht="13.5" customHeight="1">
      <c r="A22" s="3"/>
      <c r="E22" s="73">
        <v>17</v>
      </c>
      <c r="F22" s="53">
        <f t="shared" si="0"/>
        <v>0.0010871887207031254</v>
      </c>
      <c r="G22" s="47">
        <f t="shared" si="1"/>
        <v>0.9997987747192387</v>
      </c>
    </row>
    <row r="23" spans="1:7" ht="13.5" customHeight="1">
      <c r="A23" s="3"/>
      <c r="E23" s="73">
        <v>18</v>
      </c>
      <c r="F23" s="53">
        <f t="shared" si="0"/>
        <v>0.00018119812011718753</v>
      </c>
      <c r="G23" s="47">
        <f t="shared" si="1"/>
        <v>0.9999799728393559</v>
      </c>
    </row>
    <row r="24" spans="1:7" ht="13.5" customHeight="1">
      <c r="A24" s="3"/>
      <c r="E24" s="73">
        <v>19</v>
      </c>
      <c r="F24" s="53">
        <f t="shared" si="0"/>
        <v>1.9073486328125E-05</v>
      </c>
      <c r="G24" s="47">
        <f t="shared" si="1"/>
        <v>0.999999046325684</v>
      </c>
    </row>
    <row r="25" spans="1:7" ht="13.5" customHeight="1" thickBot="1">
      <c r="A25" s="3"/>
      <c r="E25" s="96">
        <v>20</v>
      </c>
      <c r="F25" s="55">
        <f t="shared" si="0"/>
        <v>9.5367431640625E-07</v>
      </c>
      <c r="G25" s="50">
        <f t="shared" si="1"/>
        <v>1.0000000000000004</v>
      </c>
    </row>
    <row r="27" ht="13.5" customHeight="1">
      <c r="A27" s="2"/>
    </row>
  </sheetData>
  <sheetProtection/>
  <mergeCells count="1">
    <mergeCell ref="B2:O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2:O105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5.28125" style="1" customWidth="1"/>
    <col min="2" max="16384" width="9.140625" style="1" customWidth="1"/>
  </cols>
  <sheetData>
    <row r="1" s="11" customFormat="1" ht="13.5" customHeight="1" thickBot="1"/>
    <row r="2" spans="2:15" s="12" customFormat="1" ht="26.25" customHeight="1" thickBot="1">
      <c r="B2" s="114" t="s">
        <v>20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6"/>
    </row>
    <row r="3" spans="1:4" ht="13.5" customHeight="1" thickBot="1">
      <c r="A3" s="3"/>
      <c r="B3" s="3"/>
      <c r="C3" s="3"/>
      <c r="D3" s="3"/>
    </row>
    <row r="4" spans="1:7" ht="13.5" customHeight="1" thickBot="1">
      <c r="A4" s="3"/>
      <c r="B4" s="2" t="s">
        <v>21</v>
      </c>
      <c r="E4" s="37" t="s">
        <v>0</v>
      </c>
      <c r="F4" s="19" t="s">
        <v>1</v>
      </c>
      <c r="G4" s="102" t="s">
        <v>2</v>
      </c>
    </row>
    <row r="5" spans="1:7" ht="13.5" customHeight="1">
      <c r="A5" s="3"/>
      <c r="B5" s="2" t="s">
        <v>6</v>
      </c>
      <c r="E5" s="69">
        <v>0</v>
      </c>
      <c r="F5" s="103">
        <f aca="true" t="shared" si="0" ref="F5:F36">IF(E5&lt;=$C$7,BINOMDIST($E5,$C$7,$C$9,FALSE),0)</f>
        <v>9.313225746154793E-10</v>
      </c>
      <c r="G5" s="104">
        <f aca="true" t="shared" si="1" ref="G5:G36">IF(E5&lt;=$C$7,BINOMDIST($E5,$C$7,$C$9,TRUE),1)</f>
        <v>9.313225746154793E-10</v>
      </c>
    </row>
    <row r="6" spans="1:7" ht="13.5" customHeight="1" thickBot="1">
      <c r="A6" s="3"/>
      <c r="E6" s="73">
        <v>1</v>
      </c>
      <c r="F6" s="53">
        <f t="shared" si="0"/>
        <v>2.7939677238464332E-08</v>
      </c>
      <c r="G6" s="47">
        <f t="shared" si="1"/>
        <v>2.887099981307981E-08</v>
      </c>
    </row>
    <row r="7" spans="1:7" ht="13.5" customHeight="1" thickBot="1">
      <c r="A7" s="3"/>
      <c r="B7" s="15" t="s">
        <v>4</v>
      </c>
      <c r="C7" s="16">
        <v>30</v>
      </c>
      <c r="E7" s="73">
        <v>2</v>
      </c>
      <c r="F7" s="53">
        <f t="shared" si="0"/>
        <v>4.051253199577336E-07</v>
      </c>
      <c r="G7" s="47">
        <f t="shared" si="1"/>
        <v>4.339963197708134E-07</v>
      </c>
    </row>
    <row r="8" spans="1:7" ht="13.5" customHeight="1" thickBot="1">
      <c r="A8" s="3"/>
      <c r="B8" s="3"/>
      <c r="E8" s="73">
        <v>3</v>
      </c>
      <c r="F8" s="53">
        <f t="shared" si="0"/>
        <v>3.781169652938841E-06</v>
      </c>
      <c r="G8" s="47">
        <f t="shared" si="1"/>
        <v>4.215165972709654E-06</v>
      </c>
    </row>
    <row r="9" spans="1:7" ht="13.5" customHeight="1" thickBot="1">
      <c r="A9" s="3"/>
      <c r="B9" s="15" t="s">
        <v>5</v>
      </c>
      <c r="C9" s="16">
        <v>0.5</v>
      </c>
      <c r="E9" s="73">
        <v>4</v>
      </c>
      <c r="F9" s="53">
        <f t="shared" si="0"/>
        <v>2.5522895157337226E-05</v>
      </c>
      <c r="G9" s="47">
        <f t="shared" si="1"/>
        <v>2.973806113004688E-05</v>
      </c>
    </row>
    <row r="10" spans="1:7" ht="13.5" customHeight="1">
      <c r="A10" s="3"/>
      <c r="E10" s="73">
        <v>5</v>
      </c>
      <c r="F10" s="53">
        <f t="shared" si="0"/>
        <v>0.00013271905481815333</v>
      </c>
      <c r="G10" s="47">
        <f t="shared" si="1"/>
        <v>0.0001624571159482002</v>
      </c>
    </row>
    <row r="11" spans="1:7" ht="13.5" customHeight="1">
      <c r="A11" s="3"/>
      <c r="E11" s="73">
        <v>6</v>
      </c>
      <c r="F11" s="53">
        <f t="shared" si="0"/>
        <v>0.0005529960617423067</v>
      </c>
      <c r="G11" s="47">
        <f t="shared" si="1"/>
        <v>0.000715453177690507</v>
      </c>
    </row>
    <row r="12" spans="1:7" ht="13.5" customHeight="1">
      <c r="A12" s="3"/>
      <c r="E12" s="73">
        <v>7</v>
      </c>
      <c r="F12" s="53">
        <f t="shared" si="0"/>
        <v>0.0018959864974021916</v>
      </c>
      <c r="G12" s="47">
        <f t="shared" si="1"/>
        <v>0.0026114396750926984</v>
      </c>
    </row>
    <row r="13" spans="1:7" ht="13.5" customHeight="1">
      <c r="A13" s="3"/>
      <c r="E13" s="73">
        <v>8</v>
      </c>
      <c r="F13" s="53">
        <f t="shared" si="0"/>
        <v>0.0054509611800313</v>
      </c>
      <c r="G13" s="47">
        <f t="shared" si="1"/>
        <v>0.008062400855123998</v>
      </c>
    </row>
    <row r="14" spans="1:7" ht="13.5" customHeight="1">
      <c r="A14" s="3"/>
      <c r="E14" s="73">
        <v>9</v>
      </c>
      <c r="F14" s="53">
        <f t="shared" si="0"/>
        <v>0.013324571773409845</v>
      </c>
      <c r="G14" s="47">
        <f t="shared" si="1"/>
        <v>0.021386972628533844</v>
      </c>
    </row>
    <row r="15" spans="1:7" ht="13.5" customHeight="1">
      <c r="A15" s="3"/>
      <c r="E15" s="73">
        <v>10</v>
      </c>
      <c r="F15" s="53">
        <f t="shared" si="0"/>
        <v>0.02798160072416067</v>
      </c>
      <c r="G15" s="47">
        <f t="shared" si="1"/>
        <v>0.04936857335269451</v>
      </c>
    </row>
    <row r="16" spans="1:7" ht="13.5" customHeight="1">
      <c r="A16" s="3"/>
      <c r="E16" s="73">
        <v>11</v>
      </c>
      <c r="F16" s="53">
        <f t="shared" si="0"/>
        <v>0.0508756376802921</v>
      </c>
      <c r="G16" s="47">
        <f t="shared" si="1"/>
        <v>0.10024421103298661</v>
      </c>
    </row>
    <row r="17" spans="1:7" ht="13.5" customHeight="1">
      <c r="A17" s="3"/>
      <c r="E17" s="73">
        <v>12</v>
      </c>
      <c r="F17" s="53">
        <f t="shared" si="0"/>
        <v>0.08055309299379596</v>
      </c>
      <c r="G17" s="47">
        <f t="shared" si="1"/>
        <v>0.18079730402678257</v>
      </c>
    </row>
    <row r="18" spans="1:7" ht="13.5" customHeight="1">
      <c r="A18" s="3"/>
      <c r="E18" s="73">
        <v>13</v>
      </c>
      <c r="F18" s="53">
        <f t="shared" si="0"/>
        <v>0.11153505183756361</v>
      </c>
      <c r="G18" s="47">
        <f t="shared" si="1"/>
        <v>0.2923323558643462</v>
      </c>
    </row>
    <row r="19" spans="1:7" ht="13.5" customHeight="1">
      <c r="A19" s="3"/>
      <c r="E19" s="73">
        <v>14</v>
      </c>
      <c r="F19" s="53">
        <f t="shared" si="0"/>
        <v>0.1354354200884701</v>
      </c>
      <c r="G19" s="47">
        <f t="shared" si="1"/>
        <v>0.4277677759528163</v>
      </c>
    </row>
    <row r="20" spans="1:7" ht="13.5" customHeight="1">
      <c r="A20" s="3"/>
      <c r="E20" s="73">
        <v>15</v>
      </c>
      <c r="F20" s="53">
        <f t="shared" si="0"/>
        <v>0.1444644480943681</v>
      </c>
      <c r="G20" s="47">
        <f t="shared" si="1"/>
        <v>0.5722322240471844</v>
      </c>
    </row>
    <row r="21" spans="1:7" ht="13.5" customHeight="1">
      <c r="A21" s="3"/>
      <c r="E21" s="73">
        <v>16</v>
      </c>
      <c r="F21" s="53">
        <f t="shared" si="0"/>
        <v>0.1354354200884701</v>
      </c>
      <c r="G21" s="47">
        <f t="shared" si="1"/>
        <v>0.7076676441356545</v>
      </c>
    </row>
    <row r="22" spans="1:7" ht="13.5" customHeight="1">
      <c r="A22" s="3"/>
      <c r="E22" s="73">
        <v>17</v>
      </c>
      <c r="F22" s="53">
        <f t="shared" si="0"/>
        <v>0.11153505183756361</v>
      </c>
      <c r="G22" s="47">
        <f t="shared" si="1"/>
        <v>0.8192026959732182</v>
      </c>
    </row>
    <row r="23" spans="1:7" ht="13.5" customHeight="1">
      <c r="A23" s="3"/>
      <c r="E23" s="73">
        <v>18</v>
      </c>
      <c r="F23" s="53">
        <f t="shared" si="0"/>
        <v>0.08055309299379596</v>
      </c>
      <c r="G23" s="47">
        <f t="shared" si="1"/>
        <v>0.8997557889670141</v>
      </c>
    </row>
    <row r="24" spans="1:7" ht="13.5" customHeight="1">
      <c r="A24" s="3"/>
      <c r="E24" s="73">
        <v>19</v>
      </c>
      <c r="F24" s="53">
        <f t="shared" si="0"/>
        <v>0.0508756376802921</v>
      </c>
      <c r="G24" s="47">
        <f t="shared" si="1"/>
        <v>0.9506314266473063</v>
      </c>
    </row>
    <row r="25" spans="1:7" ht="13.5" customHeight="1">
      <c r="A25" s="3"/>
      <c r="E25" s="73">
        <v>20</v>
      </c>
      <c r="F25" s="53">
        <f t="shared" si="0"/>
        <v>0.02798160072416067</v>
      </c>
      <c r="G25" s="47">
        <f t="shared" si="1"/>
        <v>0.9786130273714669</v>
      </c>
    </row>
    <row r="26" spans="5:7" ht="13.5" customHeight="1">
      <c r="E26" s="73">
        <v>21</v>
      </c>
      <c r="F26" s="53">
        <f t="shared" si="0"/>
        <v>0.013324571773409845</v>
      </c>
      <c r="G26" s="47">
        <f t="shared" si="1"/>
        <v>0.9919375991448768</v>
      </c>
    </row>
    <row r="27" spans="1:7" ht="13.5" customHeight="1">
      <c r="A27" s="2"/>
      <c r="E27" s="73">
        <v>22</v>
      </c>
      <c r="F27" s="53">
        <f t="shared" si="0"/>
        <v>0.0054509611800313</v>
      </c>
      <c r="G27" s="47">
        <f t="shared" si="1"/>
        <v>0.9973885603249081</v>
      </c>
    </row>
    <row r="28" spans="5:7" ht="13.5" customHeight="1">
      <c r="E28" s="73">
        <v>23</v>
      </c>
      <c r="F28" s="53">
        <f t="shared" si="0"/>
        <v>0.0018959864974021916</v>
      </c>
      <c r="G28" s="47">
        <f t="shared" si="1"/>
        <v>0.9992845468223103</v>
      </c>
    </row>
    <row r="29" spans="5:7" ht="13.5" customHeight="1">
      <c r="E29" s="73">
        <v>24</v>
      </c>
      <c r="F29" s="53">
        <f t="shared" si="0"/>
        <v>0.0005529960617423067</v>
      </c>
      <c r="G29" s="47">
        <f t="shared" si="1"/>
        <v>0.9998375428840526</v>
      </c>
    </row>
    <row r="30" spans="5:7" ht="13.5" customHeight="1">
      <c r="E30" s="73">
        <v>25</v>
      </c>
      <c r="F30" s="53">
        <f t="shared" si="0"/>
        <v>0.00013271905481815333</v>
      </c>
      <c r="G30" s="47">
        <f t="shared" si="1"/>
        <v>0.9999702619388707</v>
      </c>
    </row>
    <row r="31" spans="5:7" ht="13.5" customHeight="1">
      <c r="E31" s="73">
        <v>26</v>
      </c>
      <c r="F31" s="53">
        <f t="shared" si="0"/>
        <v>2.5522895157337226E-05</v>
      </c>
      <c r="G31" s="47">
        <f t="shared" si="1"/>
        <v>0.9999957848340281</v>
      </c>
    </row>
    <row r="32" spans="5:7" ht="13.5" customHeight="1">
      <c r="E32" s="73">
        <v>27</v>
      </c>
      <c r="F32" s="53">
        <f t="shared" si="0"/>
        <v>3.781169652938841E-06</v>
      </c>
      <c r="G32" s="47">
        <f t="shared" si="1"/>
        <v>0.999999566003681</v>
      </c>
    </row>
    <row r="33" spans="5:7" ht="13.5" customHeight="1">
      <c r="E33" s="73">
        <v>28</v>
      </c>
      <c r="F33" s="53">
        <f t="shared" si="0"/>
        <v>4.051253199577336E-07</v>
      </c>
      <c r="G33" s="47">
        <f t="shared" si="1"/>
        <v>0.999999971129001</v>
      </c>
    </row>
    <row r="34" spans="5:7" ht="13.5" customHeight="1">
      <c r="E34" s="73">
        <v>29</v>
      </c>
      <c r="F34" s="53">
        <f t="shared" si="0"/>
        <v>2.7939677238464332E-08</v>
      </c>
      <c r="G34" s="47">
        <f t="shared" si="1"/>
        <v>0.9999999990686782</v>
      </c>
    </row>
    <row r="35" spans="5:7" ht="13.5" customHeight="1">
      <c r="E35" s="73">
        <v>30</v>
      </c>
      <c r="F35" s="53">
        <f t="shared" si="0"/>
        <v>9.313225746154793E-10</v>
      </c>
      <c r="G35" s="47">
        <f t="shared" si="1"/>
        <v>1.0000000000000009</v>
      </c>
    </row>
    <row r="36" spans="5:7" ht="13.5" customHeight="1">
      <c r="E36" s="73">
        <v>31</v>
      </c>
      <c r="F36" s="53">
        <f t="shared" si="0"/>
        <v>0</v>
      </c>
      <c r="G36" s="47">
        <f t="shared" si="1"/>
        <v>1</v>
      </c>
    </row>
    <row r="37" spans="5:7" ht="13.5" customHeight="1">
      <c r="E37" s="73">
        <v>32</v>
      </c>
      <c r="F37" s="53">
        <f aca="true" t="shared" si="2" ref="F37:F68">IF(E37&lt;=$C$7,BINOMDIST($E37,$C$7,$C$9,FALSE),0)</f>
        <v>0</v>
      </c>
      <c r="G37" s="47">
        <f aca="true" t="shared" si="3" ref="G37:G68">IF(E37&lt;=$C$7,BINOMDIST($E37,$C$7,$C$9,TRUE),1)</f>
        <v>1</v>
      </c>
    </row>
    <row r="38" spans="5:7" ht="13.5" customHeight="1">
      <c r="E38" s="73">
        <v>33</v>
      </c>
      <c r="F38" s="53">
        <f t="shared" si="2"/>
        <v>0</v>
      </c>
      <c r="G38" s="47">
        <f t="shared" si="3"/>
        <v>1</v>
      </c>
    </row>
    <row r="39" spans="5:7" ht="13.5" customHeight="1">
      <c r="E39" s="73">
        <v>34</v>
      </c>
      <c r="F39" s="53">
        <f t="shared" si="2"/>
        <v>0</v>
      </c>
      <c r="G39" s="47">
        <f t="shared" si="3"/>
        <v>1</v>
      </c>
    </row>
    <row r="40" spans="5:7" ht="13.5" customHeight="1">
      <c r="E40" s="73">
        <v>35</v>
      </c>
      <c r="F40" s="53">
        <f t="shared" si="2"/>
        <v>0</v>
      </c>
      <c r="G40" s="47">
        <f t="shared" si="3"/>
        <v>1</v>
      </c>
    </row>
    <row r="41" spans="5:7" ht="13.5" customHeight="1">
      <c r="E41" s="73">
        <v>36</v>
      </c>
      <c r="F41" s="53">
        <f t="shared" si="2"/>
        <v>0</v>
      </c>
      <c r="G41" s="47">
        <f t="shared" si="3"/>
        <v>1</v>
      </c>
    </row>
    <row r="42" spans="5:7" ht="13.5" customHeight="1">
      <c r="E42" s="73">
        <v>37</v>
      </c>
      <c r="F42" s="53">
        <f t="shared" si="2"/>
        <v>0</v>
      </c>
      <c r="G42" s="47">
        <f t="shared" si="3"/>
        <v>1</v>
      </c>
    </row>
    <row r="43" spans="5:7" ht="13.5" customHeight="1">
      <c r="E43" s="73">
        <v>38</v>
      </c>
      <c r="F43" s="53">
        <f t="shared" si="2"/>
        <v>0</v>
      </c>
      <c r="G43" s="47">
        <f t="shared" si="3"/>
        <v>1</v>
      </c>
    </row>
    <row r="44" spans="5:7" ht="13.5" customHeight="1">
      <c r="E44" s="73">
        <v>39</v>
      </c>
      <c r="F44" s="53">
        <f t="shared" si="2"/>
        <v>0</v>
      </c>
      <c r="G44" s="47">
        <f t="shared" si="3"/>
        <v>1</v>
      </c>
    </row>
    <row r="45" spans="5:7" ht="13.5" customHeight="1">
      <c r="E45" s="73">
        <v>40</v>
      </c>
      <c r="F45" s="53">
        <f t="shared" si="2"/>
        <v>0</v>
      </c>
      <c r="G45" s="47">
        <f t="shared" si="3"/>
        <v>1</v>
      </c>
    </row>
    <row r="46" spans="5:7" ht="13.5" customHeight="1">
      <c r="E46" s="73">
        <v>41</v>
      </c>
      <c r="F46" s="53">
        <f t="shared" si="2"/>
        <v>0</v>
      </c>
      <c r="G46" s="47">
        <f t="shared" si="3"/>
        <v>1</v>
      </c>
    </row>
    <row r="47" spans="5:7" ht="13.5" customHeight="1">
      <c r="E47" s="73">
        <v>42</v>
      </c>
      <c r="F47" s="53">
        <f t="shared" si="2"/>
        <v>0</v>
      </c>
      <c r="G47" s="47">
        <f t="shared" si="3"/>
        <v>1</v>
      </c>
    </row>
    <row r="48" spans="5:7" ht="13.5" customHeight="1">
      <c r="E48" s="73">
        <v>43</v>
      </c>
      <c r="F48" s="53">
        <f t="shared" si="2"/>
        <v>0</v>
      </c>
      <c r="G48" s="47">
        <f t="shared" si="3"/>
        <v>1</v>
      </c>
    </row>
    <row r="49" spans="5:7" ht="13.5" customHeight="1">
      <c r="E49" s="73">
        <v>44</v>
      </c>
      <c r="F49" s="53">
        <f t="shared" si="2"/>
        <v>0</v>
      </c>
      <c r="G49" s="47">
        <f t="shared" si="3"/>
        <v>1</v>
      </c>
    </row>
    <row r="50" spans="5:7" ht="13.5" customHeight="1">
      <c r="E50" s="73">
        <v>45</v>
      </c>
      <c r="F50" s="53">
        <f t="shared" si="2"/>
        <v>0</v>
      </c>
      <c r="G50" s="47">
        <f t="shared" si="3"/>
        <v>1</v>
      </c>
    </row>
    <row r="51" spans="5:7" ht="13.5" customHeight="1">
      <c r="E51" s="73">
        <v>46</v>
      </c>
      <c r="F51" s="53">
        <f t="shared" si="2"/>
        <v>0</v>
      </c>
      <c r="G51" s="47">
        <f t="shared" si="3"/>
        <v>1</v>
      </c>
    </row>
    <row r="52" spans="5:7" ht="13.5" customHeight="1">
      <c r="E52" s="73">
        <v>47</v>
      </c>
      <c r="F52" s="53">
        <f t="shared" si="2"/>
        <v>0</v>
      </c>
      <c r="G52" s="47">
        <f t="shared" si="3"/>
        <v>1</v>
      </c>
    </row>
    <row r="53" spans="5:7" ht="13.5" customHeight="1">
      <c r="E53" s="73">
        <v>48</v>
      </c>
      <c r="F53" s="53">
        <f t="shared" si="2"/>
        <v>0</v>
      </c>
      <c r="G53" s="47">
        <f t="shared" si="3"/>
        <v>1</v>
      </c>
    </row>
    <row r="54" spans="5:7" ht="13.5" customHeight="1">
      <c r="E54" s="73">
        <v>49</v>
      </c>
      <c r="F54" s="53">
        <f t="shared" si="2"/>
        <v>0</v>
      </c>
      <c r="G54" s="47">
        <f t="shared" si="3"/>
        <v>1</v>
      </c>
    </row>
    <row r="55" spans="5:7" ht="13.5" customHeight="1">
      <c r="E55" s="73">
        <v>50</v>
      </c>
      <c r="F55" s="53">
        <f t="shared" si="2"/>
        <v>0</v>
      </c>
      <c r="G55" s="47">
        <f t="shared" si="3"/>
        <v>1</v>
      </c>
    </row>
    <row r="56" spans="5:7" ht="13.5" customHeight="1">
      <c r="E56" s="73">
        <v>51</v>
      </c>
      <c r="F56" s="53">
        <f t="shared" si="2"/>
        <v>0</v>
      </c>
      <c r="G56" s="47">
        <f t="shared" si="3"/>
        <v>1</v>
      </c>
    </row>
    <row r="57" spans="5:7" ht="13.5" customHeight="1">
      <c r="E57" s="73">
        <v>52</v>
      </c>
      <c r="F57" s="53">
        <f t="shared" si="2"/>
        <v>0</v>
      </c>
      <c r="G57" s="47">
        <f t="shared" si="3"/>
        <v>1</v>
      </c>
    </row>
    <row r="58" spans="5:7" ht="13.5" customHeight="1">
      <c r="E58" s="73">
        <v>53</v>
      </c>
      <c r="F58" s="53">
        <f t="shared" si="2"/>
        <v>0</v>
      </c>
      <c r="G58" s="47">
        <f t="shared" si="3"/>
        <v>1</v>
      </c>
    </row>
    <row r="59" spans="5:7" ht="13.5" customHeight="1">
      <c r="E59" s="73">
        <v>54</v>
      </c>
      <c r="F59" s="53">
        <f t="shared" si="2"/>
        <v>0</v>
      </c>
      <c r="G59" s="47">
        <f t="shared" si="3"/>
        <v>1</v>
      </c>
    </row>
    <row r="60" spans="5:7" ht="13.5" customHeight="1">
      <c r="E60" s="73">
        <v>55</v>
      </c>
      <c r="F60" s="53">
        <f t="shared" si="2"/>
        <v>0</v>
      </c>
      <c r="G60" s="47">
        <f t="shared" si="3"/>
        <v>1</v>
      </c>
    </row>
    <row r="61" spans="5:7" ht="13.5" customHeight="1">
      <c r="E61" s="73">
        <v>56</v>
      </c>
      <c r="F61" s="53">
        <f t="shared" si="2"/>
        <v>0</v>
      </c>
      <c r="G61" s="47">
        <f t="shared" si="3"/>
        <v>1</v>
      </c>
    </row>
    <row r="62" spans="5:7" ht="13.5" customHeight="1">
      <c r="E62" s="73">
        <v>57</v>
      </c>
      <c r="F62" s="53">
        <f t="shared" si="2"/>
        <v>0</v>
      </c>
      <c r="G62" s="47">
        <f t="shared" si="3"/>
        <v>1</v>
      </c>
    </row>
    <row r="63" spans="5:7" ht="13.5" customHeight="1">
      <c r="E63" s="73">
        <v>58</v>
      </c>
      <c r="F63" s="53">
        <f t="shared" si="2"/>
        <v>0</v>
      </c>
      <c r="G63" s="47">
        <f t="shared" si="3"/>
        <v>1</v>
      </c>
    </row>
    <row r="64" spans="5:7" ht="13.5" customHeight="1">
      <c r="E64" s="73">
        <v>59</v>
      </c>
      <c r="F64" s="53">
        <f t="shared" si="2"/>
        <v>0</v>
      </c>
      <c r="G64" s="47">
        <f t="shared" si="3"/>
        <v>1</v>
      </c>
    </row>
    <row r="65" spans="5:7" ht="13.5" customHeight="1">
      <c r="E65" s="73">
        <v>60</v>
      </c>
      <c r="F65" s="53">
        <f t="shared" si="2"/>
        <v>0</v>
      </c>
      <c r="G65" s="47">
        <f t="shared" si="3"/>
        <v>1</v>
      </c>
    </row>
    <row r="66" spans="5:7" ht="13.5" customHeight="1">
      <c r="E66" s="73">
        <v>61</v>
      </c>
      <c r="F66" s="53">
        <f t="shared" si="2"/>
        <v>0</v>
      </c>
      <c r="G66" s="47">
        <f t="shared" si="3"/>
        <v>1</v>
      </c>
    </row>
    <row r="67" spans="5:7" ht="13.5" customHeight="1">
      <c r="E67" s="73">
        <v>62</v>
      </c>
      <c r="F67" s="53">
        <f t="shared" si="2"/>
        <v>0</v>
      </c>
      <c r="G67" s="47">
        <f t="shared" si="3"/>
        <v>1</v>
      </c>
    </row>
    <row r="68" spans="5:7" ht="13.5" customHeight="1">
      <c r="E68" s="73">
        <v>63</v>
      </c>
      <c r="F68" s="53">
        <f t="shared" si="2"/>
        <v>0</v>
      </c>
      <c r="G68" s="47">
        <f t="shared" si="3"/>
        <v>1</v>
      </c>
    </row>
    <row r="69" spans="5:7" ht="13.5" customHeight="1">
      <c r="E69" s="73">
        <v>64</v>
      </c>
      <c r="F69" s="53">
        <f aca="true" t="shared" si="4" ref="F69:F100">IF(E69&lt;=$C$7,BINOMDIST($E69,$C$7,$C$9,FALSE),0)</f>
        <v>0</v>
      </c>
      <c r="G69" s="47">
        <f aca="true" t="shared" si="5" ref="G69:G105">IF(E69&lt;=$C$7,BINOMDIST($E69,$C$7,$C$9,TRUE),1)</f>
        <v>1</v>
      </c>
    </row>
    <row r="70" spans="5:7" ht="13.5" customHeight="1">
      <c r="E70" s="73">
        <v>65</v>
      </c>
      <c r="F70" s="53">
        <f t="shared" si="4"/>
        <v>0</v>
      </c>
      <c r="G70" s="47">
        <f t="shared" si="5"/>
        <v>1</v>
      </c>
    </row>
    <row r="71" spans="5:7" ht="13.5" customHeight="1">
      <c r="E71" s="73">
        <v>66</v>
      </c>
      <c r="F71" s="53">
        <f t="shared" si="4"/>
        <v>0</v>
      </c>
      <c r="G71" s="47">
        <f t="shared" si="5"/>
        <v>1</v>
      </c>
    </row>
    <row r="72" spans="5:7" ht="13.5" customHeight="1">
      <c r="E72" s="73">
        <v>67</v>
      </c>
      <c r="F72" s="53">
        <f t="shared" si="4"/>
        <v>0</v>
      </c>
      <c r="G72" s="47">
        <f t="shared" si="5"/>
        <v>1</v>
      </c>
    </row>
    <row r="73" spans="5:7" ht="13.5" customHeight="1">
      <c r="E73" s="73">
        <v>68</v>
      </c>
      <c r="F73" s="53">
        <f t="shared" si="4"/>
        <v>0</v>
      </c>
      <c r="G73" s="47">
        <f t="shared" si="5"/>
        <v>1</v>
      </c>
    </row>
    <row r="74" spans="5:7" ht="13.5" customHeight="1">
      <c r="E74" s="73">
        <v>69</v>
      </c>
      <c r="F74" s="53">
        <f t="shared" si="4"/>
        <v>0</v>
      </c>
      <c r="G74" s="47">
        <f t="shared" si="5"/>
        <v>1</v>
      </c>
    </row>
    <row r="75" spans="5:7" ht="13.5" customHeight="1">
      <c r="E75" s="73">
        <v>70</v>
      </c>
      <c r="F75" s="53">
        <f t="shared" si="4"/>
        <v>0</v>
      </c>
      <c r="G75" s="47">
        <f t="shared" si="5"/>
        <v>1</v>
      </c>
    </row>
    <row r="76" spans="5:7" ht="13.5" customHeight="1">
      <c r="E76" s="73">
        <v>71</v>
      </c>
      <c r="F76" s="53">
        <f t="shared" si="4"/>
        <v>0</v>
      </c>
      <c r="G76" s="47">
        <f t="shared" si="5"/>
        <v>1</v>
      </c>
    </row>
    <row r="77" spans="5:7" ht="13.5" customHeight="1">
      <c r="E77" s="73">
        <v>72</v>
      </c>
      <c r="F77" s="53">
        <f t="shared" si="4"/>
        <v>0</v>
      </c>
      <c r="G77" s="47">
        <f t="shared" si="5"/>
        <v>1</v>
      </c>
    </row>
    <row r="78" spans="5:7" ht="13.5" customHeight="1">
      <c r="E78" s="73">
        <v>73</v>
      </c>
      <c r="F78" s="53">
        <f t="shared" si="4"/>
        <v>0</v>
      </c>
      <c r="G78" s="47">
        <f t="shared" si="5"/>
        <v>1</v>
      </c>
    </row>
    <row r="79" spans="5:7" ht="13.5" customHeight="1">
      <c r="E79" s="73">
        <v>74</v>
      </c>
      <c r="F79" s="53">
        <f t="shared" si="4"/>
        <v>0</v>
      </c>
      <c r="G79" s="47">
        <f t="shared" si="5"/>
        <v>1</v>
      </c>
    </row>
    <row r="80" spans="5:7" ht="13.5" customHeight="1">
      <c r="E80" s="73">
        <v>75</v>
      </c>
      <c r="F80" s="53">
        <f t="shared" si="4"/>
        <v>0</v>
      </c>
      <c r="G80" s="47">
        <f t="shared" si="5"/>
        <v>1</v>
      </c>
    </row>
    <row r="81" spans="5:7" ht="13.5" customHeight="1">
      <c r="E81" s="73">
        <v>76</v>
      </c>
      <c r="F81" s="53">
        <f t="shared" si="4"/>
        <v>0</v>
      </c>
      <c r="G81" s="47">
        <f t="shared" si="5"/>
        <v>1</v>
      </c>
    </row>
    <row r="82" spans="5:7" ht="13.5" customHeight="1">
      <c r="E82" s="73">
        <v>77</v>
      </c>
      <c r="F82" s="53">
        <f t="shared" si="4"/>
        <v>0</v>
      </c>
      <c r="G82" s="47">
        <f t="shared" si="5"/>
        <v>1</v>
      </c>
    </row>
    <row r="83" spans="5:7" ht="13.5" customHeight="1">
      <c r="E83" s="73">
        <v>78</v>
      </c>
      <c r="F83" s="53">
        <f t="shared" si="4"/>
        <v>0</v>
      </c>
      <c r="G83" s="47">
        <f t="shared" si="5"/>
        <v>1</v>
      </c>
    </row>
    <row r="84" spans="5:7" ht="13.5" customHeight="1">
      <c r="E84" s="73">
        <v>79</v>
      </c>
      <c r="F84" s="53">
        <f t="shared" si="4"/>
        <v>0</v>
      </c>
      <c r="G84" s="47">
        <f t="shared" si="5"/>
        <v>1</v>
      </c>
    </row>
    <row r="85" spans="5:7" ht="13.5" customHeight="1">
      <c r="E85" s="73">
        <v>80</v>
      </c>
      <c r="F85" s="53">
        <f t="shared" si="4"/>
        <v>0</v>
      </c>
      <c r="G85" s="47">
        <f t="shared" si="5"/>
        <v>1</v>
      </c>
    </row>
    <row r="86" spans="5:7" ht="13.5" customHeight="1">
      <c r="E86" s="73">
        <v>81</v>
      </c>
      <c r="F86" s="53">
        <f t="shared" si="4"/>
        <v>0</v>
      </c>
      <c r="G86" s="47">
        <f t="shared" si="5"/>
        <v>1</v>
      </c>
    </row>
    <row r="87" spans="5:7" ht="13.5" customHeight="1">
      <c r="E87" s="73">
        <v>82</v>
      </c>
      <c r="F87" s="53">
        <f t="shared" si="4"/>
        <v>0</v>
      </c>
      <c r="G87" s="47">
        <f t="shared" si="5"/>
        <v>1</v>
      </c>
    </row>
    <row r="88" spans="5:7" ht="13.5" customHeight="1">
      <c r="E88" s="73">
        <v>83</v>
      </c>
      <c r="F88" s="53">
        <f t="shared" si="4"/>
        <v>0</v>
      </c>
      <c r="G88" s="47">
        <f t="shared" si="5"/>
        <v>1</v>
      </c>
    </row>
    <row r="89" spans="5:7" ht="13.5" customHeight="1">
      <c r="E89" s="73">
        <v>84</v>
      </c>
      <c r="F89" s="53">
        <f t="shared" si="4"/>
        <v>0</v>
      </c>
      <c r="G89" s="47">
        <f t="shared" si="5"/>
        <v>1</v>
      </c>
    </row>
    <row r="90" spans="5:7" ht="13.5" customHeight="1">
      <c r="E90" s="73">
        <v>85</v>
      </c>
      <c r="F90" s="53">
        <f t="shared" si="4"/>
        <v>0</v>
      </c>
      <c r="G90" s="47">
        <f t="shared" si="5"/>
        <v>1</v>
      </c>
    </row>
    <row r="91" spans="5:7" ht="13.5" customHeight="1">
      <c r="E91" s="73">
        <v>86</v>
      </c>
      <c r="F91" s="53">
        <f t="shared" si="4"/>
        <v>0</v>
      </c>
      <c r="G91" s="47">
        <f t="shared" si="5"/>
        <v>1</v>
      </c>
    </row>
    <row r="92" spans="5:7" ht="13.5" customHeight="1">
      <c r="E92" s="73">
        <v>87</v>
      </c>
      <c r="F92" s="53">
        <f t="shared" si="4"/>
        <v>0</v>
      </c>
      <c r="G92" s="47">
        <f t="shared" si="5"/>
        <v>1</v>
      </c>
    </row>
    <row r="93" spans="5:7" ht="13.5" customHeight="1">
      <c r="E93" s="73">
        <v>88</v>
      </c>
      <c r="F93" s="53">
        <f t="shared" si="4"/>
        <v>0</v>
      </c>
      <c r="G93" s="47">
        <f t="shared" si="5"/>
        <v>1</v>
      </c>
    </row>
    <row r="94" spans="5:7" ht="13.5" customHeight="1">
      <c r="E94" s="73">
        <v>89</v>
      </c>
      <c r="F94" s="53">
        <f t="shared" si="4"/>
        <v>0</v>
      </c>
      <c r="G94" s="47">
        <f t="shared" si="5"/>
        <v>1</v>
      </c>
    </row>
    <row r="95" spans="5:7" ht="13.5" customHeight="1">
      <c r="E95" s="73">
        <v>90</v>
      </c>
      <c r="F95" s="53">
        <f t="shared" si="4"/>
        <v>0</v>
      </c>
      <c r="G95" s="47">
        <f t="shared" si="5"/>
        <v>1</v>
      </c>
    </row>
    <row r="96" spans="5:7" ht="13.5" customHeight="1">
      <c r="E96" s="73">
        <v>91</v>
      </c>
      <c r="F96" s="53">
        <f t="shared" si="4"/>
        <v>0</v>
      </c>
      <c r="G96" s="47">
        <f t="shared" si="5"/>
        <v>1</v>
      </c>
    </row>
    <row r="97" spans="5:7" ht="13.5" customHeight="1">
      <c r="E97" s="73">
        <v>92</v>
      </c>
      <c r="F97" s="53">
        <f t="shared" si="4"/>
        <v>0</v>
      </c>
      <c r="G97" s="47">
        <f t="shared" si="5"/>
        <v>1</v>
      </c>
    </row>
    <row r="98" spans="5:7" ht="13.5" customHeight="1">
      <c r="E98" s="73">
        <v>93</v>
      </c>
      <c r="F98" s="53">
        <f t="shared" si="4"/>
        <v>0</v>
      </c>
      <c r="G98" s="47">
        <f t="shared" si="5"/>
        <v>1</v>
      </c>
    </row>
    <row r="99" spans="5:7" ht="13.5" customHeight="1">
      <c r="E99" s="73">
        <v>94</v>
      </c>
      <c r="F99" s="53">
        <f t="shared" si="4"/>
        <v>0</v>
      </c>
      <c r="G99" s="47">
        <f t="shared" si="5"/>
        <v>1</v>
      </c>
    </row>
    <row r="100" spans="5:7" ht="13.5" customHeight="1">
      <c r="E100" s="73">
        <v>95</v>
      </c>
      <c r="F100" s="53">
        <f t="shared" si="4"/>
        <v>0</v>
      </c>
      <c r="G100" s="47">
        <f t="shared" si="5"/>
        <v>1</v>
      </c>
    </row>
    <row r="101" spans="5:7" ht="13.5" customHeight="1">
      <c r="E101" s="73">
        <v>96</v>
      </c>
      <c r="F101" s="53">
        <f>IF(E101&lt;=$C$7,BINOMDIST($E101,$C$7,$C$9,FALSE),0)</f>
        <v>0</v>
      </c>
      <c r="G101" s="47">
        <f t="shared" si="5"/>
        <v>1</v>
      </c>
    </row>
    <row r="102" spans="5:7" ht="13.5" customHeight="1">
      <c r="E102" s="73">
        <v>97</v>
      </c>
      <c r="F102" s="53">
        <f>IF(E102&lt;=$C$7,BINOMDIST($E102,$C$7,$C$9,FALSE),0)</f>
        <v>0</v>
      </c>
      <c r="G102" s="47">
        <f t="shared" si="5"/>
        <v>1</v>
      </c>
    </row>
    <row r="103" spans="5:7" ht="13.5" customHeight="1">
      <c r="E103" s="73">
        <v>98</v>
      </c>
      <c r="F103" s="53">
        <f>IF(E103&lt;=$C$7,BINOMDIST($E103,$C$7,$C$9,FALSE),0)</f>
        <v>0</v>
      </c>
      <c r="G103" s="47">
        <f t="shared" si="5"/>
        <v>1</v>
      </c>
    </row>
    <row r="104" spans="5:7" ht="13.5" customHeight="1">
      <c r="E104" s="73">
        <v>99</v>
      </c>
      <c r="F104" s="53">
        <f>IF(E104&lt;=$C$7,BINOMDIST($E104,$C$7,$C$9,FALSE),0)</f>
        <v>0</v>
      </c>
      <c r="G104" s="47">
        <f t="shared" si="5"/>
        <v>1</v>
      </c>
    </row>
    <row r="105" spans="5:7" ht="13.5" customHeight="1">
      <c r="E105" s="73">
        <v>100</v>
      </c>
      <c r="F105" s="53">
        <f>IF(E105&lt;=$C$7,BINOMDIST($E105,$C$7,$C$9,FALSE),0)</f>
        <v>0</v>
      </c>
      <c r="G105" s="47">
        <f t="shared" si="5"/>
        <v>1</v>
      </c>
    </row>
  </sheetData>
  <sheetProtection/>
  <mergeCells count="1">
    <mergeCell ref="B2:O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2:O27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5.28125" style="1" customWidth="1"/>
    <col min="2" max="16384" width="9.140625" style="1" customWidth="1"/>
  </cols>
  <sheetData>
    <row r="1" s="11" customFormat="1" ht="13.5" customHeight="1" thickBot="1"/>
    <row r="2" spans="2:15" s="12" customFormat="1" ht="26.25" customHeight="1" thickBot="1">
      <c r="B2" s="114" t="s">
        <v>11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6"/>
    </row>
    <row r="3" spans="1:4" ht="13.5" customHeight="1" thickBot="1">
      <c r="A3" s="3"/>
      <c r="B3" s="3"/>
      <c r="C3" s="3"/>
      <c r="D3" s="3"/>
    </row>
    <row r="4" spans="1:7" ht="13.5" customHeight="1" thickBot="1">
      <c r="A4" s="3"/>
      <c r="B4" s="15" t="s">
        <v>3</v>
      </c>
      <c r="C4" s="16">
        <v>6</v>
      </c>
      <c r="E4" s="15" t="s">
        <v>0</v>
      </c>
      <c r="F4" s="19" t="s">
        <v>1</v>
      </c>
      <c r="G4" s="105" t="s">
        <v>2</v>
      </c>
    </row>
    <row r="5" spans="1:7" ht="13.5" customHeight="1">
      <c r="A5" s="3"/>
      <c r="B5" s="3"/>
      <c r="E5" s="106">
        <v>0</v>
      </c>
      <c r="F5" s="51">
        <f aca="true" t="shared" si="0" ref="F5:F25">POISSON($E5,$C$4,FALSE)</f>
        <v>0.0024787521766663993</v>
      </c>
      <c r="G5" s="107">
        <f aca="true" t="shared" si="1" ref="G5:G25">POISSON($E5,$C$4,TRUE)</f>
        <v>0.0024787521766663993</v>
      </c>
    </row>
    <row r="6" spans="1:7" ht="13.5" customHeight="1">
      <c r="A6" s="3"/>
      <c r="E6" s="73">
        <v>1</v>
      </c>
      <c r="F6" s="53">
        <f t="shared" si="0"/>
        <v>0.014872513059998396</v>
      </c>
      <c r="G6" s="54">
        <f t="shared" si="1"/>
        <v>0.017351265236664797</v>
      </c>
    </row>
    <row r="7" spans="1:7" ht="13.5" customHeight="1">
      <c r="A7" s="3"/>
      <c r="E7" s="73">
        <v>2</v>
      </c>
      <c r="F7" s="53">
        <f t="shared" si="0"/>
        <v>0.04461753917999519</v>
      </c>
      <c r="G7" s="54">
        <f t="shared" si="1"/>
        <v>0.06196880441665999</v>
      </c>
    </row>
    <row r="8" spans="1:7" ht="13.5" customHeight="1">
      <c r="A8" s="3"/>
      <c r="E8" s="73">
        <v>3</v>
      </c>
      <c r="F8" s="53">
        <f t="shared" si="0"/>
        <v>0.08923507835999038</v>
      </c>
      <c r="G8" s="54">
        <f t="shared" si="1"/>
        <v>0.15120388277665037</v>
      </c>
    </row>
    <row r="9" spans="1:7" ht="13.5" customHeight="1">
      <c r="A9" s="3"/>
      <c r="E9" s="73">
        <v>4</v>
      </c>
      <c r="F9" s="53">
        <f t="shared" si="0"/>
        <v>0.13385261753998556</v>
      </c>
      <c r="G9" s="54">
        <f t="shared" si="1"/>
        <v>0.28505650031663593</v>
      </c>
    </row>
    <row r="10" spans="1:7" ht="13.5" customHeight="1">
      <c r="A10" s="3"/>
      <c r="E10" s="73">
        <v>5</v>
      </c>
      <c r="F10" s="53">
        <f t="shared" si="0"/>
        <v>0.16062314104798267</v>
      </c>
      <c r="G10" s="54">
        <f t="shared" si="1"/>
        <v>0.44567964136461863</v>
      </c>
    </row>
    <row r="11" spans="1:7" ht="13.5" customHeight="1">
      <c r="A11" s="3"/>
      <c r="E11" s="73">
        <v>6</v>
      </c>
      <c r="F11" s="53">
        <f t="shared" si="0"/>
        <v>0.16062314104798267</v>
      </c>
      <c r="G11" s="54">
        <f t="shared" si="1"/>
        <v>0.6063027824126013</v>
      </c>
    </row>
    <row r="12" spans="1:7" ht="13.5" customHeight="1">
      <c r="A12" s="3"/>
      <c r="E12" s="73">
        <v>7</v>
      </c>
      <c r="F12" s="53">
        <f t="shared" si="0"/>
        <v>0.137676978041128</v>
      </c>
      <c r="G12" s="54">
        <f t="shared" si="1"/>
        <v>0.7439797604537293</v>
      </c>
    </row>
    <row r="13" spans="1:7" ht="13.5" customHeight="1">
      <c r="A13" s="3"/>
      <c r="E13" s="73">
        <v>8</v>
      </c>
      <c r="F13" s="53">
        <f t="shared" si="0"/>
        <v>0.103257733530846</v>
      </c>
      <c r="G13" s="54">
        <f t="shared" si="1"/>
        <v>0.8472374939845752</v>
      </c>
    </row>
    <row r="14" spans="1:7" ht="13.5" customHeight="1">
      <c r="A14" s="3"/>
      <c r="E14" s="73">
        <v>9</v>
      </c>
      <c r="F14" s="53">
        <f t="shared" si="0"/>
        <v>0.068838489020564</v>
      </c>
      <c r="G14" s="54">
        <f t="shared" si="1"/>
        <v>0.9160759830051393</v>
      </c>
    </row>
    <row r="15" spans="1:7" ht="13.5" customHeight="1">
      <c r="A15" s="3"/>
      <c r="E15" s="73">
        <v>10</v>
      </c>
      <c r="F15" s="53">
        <f t="shared" si="0"/>
        <v>0.04130309341233839</v>
      </c>
      <c r="G15" s="54">
        <f t="shared" si="1"/>
        <v>0.9573790764174775</v>
      </c>
    </row>
    <row r="16" spans="1:7" ht="13.5" customHeight="1">
      <c r="A16" s="3"/>
      <c r="E16" s="73">
        <v>11</v>
      </c>
      <c r="F16" s="53">
        <f t="shared" si="0"/>
        <v>0.022528960043093665</v>
      </c>
      <c r="G16" s="54">
        <f t="shared" si="1"/>
        <v>0.9799080364605711</v>
      </c>
    </row>
    <row r="17" spans="1:7" ht="13.5" customHeight="1">
      <c r="A17" s="3"/>
      <c r="E17" s="73">
        <v>12</v>
      </c>
      <c r="F17" s="53">
        <f t="shared" si="0"/>
        <v>0.011264480021546832</v>
      </c>
      <c r="G17" s="54">
        <f t="shared" si="1"/>
        <v>0.991172516482118</v>
      </c>
    </row>
    <row r="18" spans="1:7" ht="13.5" customHeight="1">
      <c r="A18" s="3"/>
      <c r="E18" s="73">
        <v>13</v>
      </c>
      <c r="F18" s="53">
        <f t="shared" si="0"/>
        <v>0.005198990779175462</v>
      </c>
      <c r="G18" s="54">
        <f t="shared" si="1"/>
        <v>0.9963715072612935</v>
      </c>
    </row>
    <row r="19" spans="1:7" ht="13.5" customHeight="1">
      <c r="A19" s="3"/>
      <c r="E19" s="73">
        <v>14</v>
      </c>
      <c r="F19" s="53">
        <f t="shared" si="0"/>
        <v>0.002228138905360912</v>
      </c>
      <c r="G19" s="54">
        <f t="shared" si="1"/>
        <v>0.9985996461666543</v>
      </c>
    </row>
    <row r="20" spans="1:7" ht="13.5" customHeight="1">
      <c r="A20" s="3"/>
      <c r="E20" s="73">
        <v>15</v>
      </c>
      <c r="F20" s="53">
        <f t="shared" si="0"/>
        <v>0.0008912555621443648</v>
      </c>
      <c r="G20" s="54">
        <f t="shared" si="1"/>
        <v>0.9994909017287987</v>
      </c>
    </row>
    <row r="21" spans="1:7" ht="13.5" customHeight="1">
      <c r="A21" s="3"/>
      <c r="E21" s="73">
        <v>16</v>
      </c>
      <c r="F21" s="53">
        <f t="shared" si="0"/>
        <v>0.0003342208358041368</v>
      </c>
      <c r="G21" s="54">
        <f t="shared" si="1"/>
        <v>0.9998251225646029</v>
      </c>
    </row>
    <row r="22" spans="1:7" ht="13.5" customHeight="1">
      <c r="A22" s="3"/>
      <c r="E22" s="73">
        <v>17</v>
      </c>
      <c r="F22" s="53">
        <f t="shared" si="0"/>
        <v>0.00011796029498969535</v>
      </c>
      <c r="G22" s="54">
        <f t="shared" si="1"/>
        <v>0.9999430828595927</v>
      </c>
    </row>
    <row r="23" spans="1:7" ht="13.5" customHeight="1">
      <c r="A23" s="3"/>
      <c r="E23" s="73">
        <v>18</v>
      </c>
      <c r="F23" s="53">
        <f t="shared" si="0"/>
        <v>3.932009832989845E-05</v>
      </c>
      <c r="G23" s="54">
        <f t="shared" si="1"/>
        <v>0.9999824029579225</v>
      </c>
    </row>
    <row r="24" spans="1:7" ht="13.5" customHeight="1">
      <c r="A24" s="3"/>
      <c r="E24" s="73">
        <v>19</v>
      </c>
      <c r="F24" s="53">
        <f t="shared" si="0"/>
        <v>1.2416873156810036E-05</v>
      </c>
      <c r="G24" s="54">
        <f t="shared" si="1"/>
        <v>0.9999948198310793</v>
      </c>
    </row>
    <row r="25" spans="1:7" ht="13.5" customHeight="1" thickBot="1">
      <c r="A25" s="3"/>
      <c r="E25" s="96">
        <v>20</v>
      </c>
      <c r="F25" s="55">
        <f t="shared" si="0"/>
        <v>3.7250619470430105E-06</v>
      </c>
      <c r="G25" s="56">
        <f t="shared" si="1"/>
        <v>0.9999985448930264</v>
      </c>
    </row>
    <row r="27" ht="13.5" customHeight="1">
      <c r="A27" s="2"/>
    </row>
  </sheetData>
  <sheetProtection/>
  <mergeCells count="1">
    <mergeCell ref="B2:O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2:O27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5.28125" style="1" customWidth="1"/>
    <col min="2" max="16384" width="9.140625" style="1" customWidth="1"/>
  </cols>
  <sheetData>
    <row r="1" s="11" customFormat="1" ht="13.5" customHeight="1" thickBot="1"/>
    <row r="2" spans="2:15" s="12" customFormat="1" ht="26.25" customHeight="1" thickBot="1">
      <c r="B2" s="114" t="s">
        <v>38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6"/>
    </row>
    <row r="3" spans="1:4" ht="13.5" customHeight="1" thickBot="1">
      <c r="A3" s="3"/>
      <c r="B3" s="3"/>
      <c r="C3" s="3"/>
      <c r="D3" s="3"/>
    </row>
    <row r="4" spans="1:7" ht="13.5" customHeight="1" thickBot="1">
      <c r="A4" s="3"/>
      <c r="B4" s="15" t="s">
        <v>5</v>
      </c>
      <c r="C4" s="16">
        <v>0.25</v>
      </c>
      <c r="E4" s="37" t="s">
        <v>0</v>
      </c>
      <c r="F4" s="19" t="s">
        <v>1</v>
      </c>
      <c r="G4" s="20" t="s">
        <v>2</v>
      </c>
    </row>
    <row r="5" spans="1:7" ht="13.5" customHeight="1">
      <c r="A5" s="3"/>
      <c r="B5" s="3"/>
      <c r="E5" s="69">
        <v>0</v>
      </c>
      <c r="F5" s="45">
        <f>$C$4*(1-$C$4)^(E5)</f>
        <v>0.25</v>
      </c>
      <c r="G5" s="44">
        <f>SUM($F$5:F5)</f>
        <v>0.25</v>
      </c>
    </row>
    <row r="6" spans="1:7" ht="13.5" customHeight="1">
      <c r="A6" s="3"/>
      <c r="E6" s="73">
        <v>1</v>
      </c>
      <c r="F6" s="45">
        <f aca="true" t="shared" si="0" ref="F6:F25">$C$4*(1-$C$4)^(E6)</f>
        <v>0.1875</v>
      </c>
      <c r="G6" s="47">
        <f>SUM($F$5:F6)</f>
        <v>0.4375</v>
      </c>
    </row>
    <row r="7" spans="1:7" ht="13.5" customHeight="1">
      <c r="A7" s="3"/>
      <c r="E7" s="73">
        <v>2</v>
      </c>
      <c r="F7" s="45">
        <f t="shared" si="0"/>
        <v>0.140625</v>
      </c>
      <c r="G7" s="47">
        <f>SUM($F$5:F7)</f>
        <v>0.578125</v>
      </c>
    </row>
    <row r="8" spans="1:7" ht="13.5" customHeight="1">
      <c r="A8" s="3"/>
      <c r="E8" s="73">
        <v>3</v>
      </c>
      <c r="F8" s="45">
        <f t="shared" si="0"/>
        <v>0.10546875</v>
      </c>
      <c r="G8" s="47">
        <f>SUM($F$5:F8)</f>
        <v>0.68359375</v>
      </c>
    </row>
    <row r="9" spans="1:7" ht="13.5" customHeight="1">
      <c r="A9" s="3"/>
      <c r="E9" s="73">
        <v>4</v>
      </c>
      <c r="F9" s="45">
        <f t="shared" si="0"/>
        <v>0.0791015625</v>
      </c>
      <c r="G9" s="47">
        <f>SUM($F$5:F9)</f>
        <v>0.7626953125</v>
      </c>
    </row>
    <row r="10" spans="1:7" ht="13.5" customHeight="1">
      <c r="A10" s="3"/>
      <c r="E10" s="73">
        <v>5</v>
      </c>
      <c r="F10" s="45">
        <f t="shared" si="0"/>
        <v>0.059326171875</v>
      </c>
      <c r="G10" s="47">
        <f>SUM($F$5:F10)</f>
        <v>0.822021484375</v>
      </c>
    </row>
    <row r="11" spans="1:7" ht="13.5" customHeight="1">
      <c r="A11" s="3"/>
      <c r="E11" s="73">
        <v>6</v>
      </c>
      <c r="F11" s="45">
        <f t="shared" si="0"/>
        <v>0.04449462890625</v>
      </c>
      <c r="G11" s="47">
        <f>SUM($F$5:F11)</f>
        <v>0.86651611328125</v>
      </c>
    </row>
    <row r="12" spans="1:7" ht="13.5" customHeight="1">
      <c r="A12" s="3"/>
      <c r="E12" s="73">
        <v>7</v>
      </c>
      <c r="F12" s="45">
        <f t="shared" si="0"/>
        <v>0.0333709716796875</v>
      </c>
      <c r="G12" s="47">
        <f>SUM($F$5:F12)</f>
        <v>0.8998870849609375</v>
      </c>
    </row>
    <row r="13" spans="1:7" ht="13.5" customHeight="1">
      <c r="A13" s="3"/>
      <c r="E13" s="73">
        <v>8</v>
      </c>
      <c r="F13" s="45">
        <f t="shared" si="0"/>
        <v>0.025028228759765625</v>
      </c>
      <c r="G13" s="47">
        <f>SUM($F$5:F13)</f>
        <v>0.9249153137207031</v>
      </c>
    </row>
    <row r="14" spans="1:7" ht="13.5" customHeight="1">
      <c r="A14" s="3"/>
      <c r="E14" s="73">
        <v>9</v>
      </c>
      <c r="F14" s="45">
        <f t="shared" si="0"/>
        <v>0.01877117156982422</v>
      </c>
      <c r="G14" s="47">
        <f>SUM($F$5:F14)</f>
        <v>0.9436864852905273</v>
      </c>
    </row>
    <row r="15" spans="1:7" ht="13.5" customHeight="1">
      <c r="A15" s="3"/>
      <c r="E15" s="73">
        <v>10</v>
      </c>
      <c r="F15" s="45">
        <f t="shared" si="0"/>
        <v>0.014078378677368164</v>
      </c>
      <c r="G15" s="47">
        <f>SUM($F$5:F15)</f>
        <v>0.9577648639678955</v>
      </c>
    </row>
    <row r="16" spans="1:7" ht="13.5" customHeight="1">
      <c r="A16" s="3"/>
      <c r="E16" s="73">
        <v>11</v>
      </c>
      <c r="F16" s="45">
        <f t="shared" si="0"/>
        <v>0.010558784008026123</v>
      </c>
      <c r="G16" s="47">
        <f>SUM($F$5:F16)</f>
        <v>0.9683236479759216</v>
      </c>
    </row>
    <row r="17" spans="1:7" ht="13.5" customHeight="1">
      <c r="A17" s="3"/>
      <c r="E17" s="73">
        <v>12</v>
      </c>
      <c r="F17" s="45">
        <f t="shared" si="0"/>
        <v>0.007919088006019592</v>
      </c>
      <c r="G17" s="47">
        <f>SUM($F$5:F17)</f>
        <v>0.9762427359819412</v>
      </c>
    </row>
    <row r="18" spans="1:7" ht="13.5" customHeight="1">
      <c r="A18" s="3"/>
      <c r="E18" s="73">
        <v>13</v>
      </c>
      <c r="F18" s="45">
        <f t="shared" si="0"/>
        <v>0.005939316004514694</v>
      </c>
      <c r="G18" s="47">
        <f>SUM($F$5:F18)</f>
        <v>0.9821820519864559</v>
      </c>
    </row>
    <row r="19" spans="1:7" ht="13.5" customHeight="1">
      <c r="A19" s="3"/>
      <c r="E19" s="73">
        <v>14</v>
      </c>
      <c r="F19" s="45">
        <f t="shared" si="0"/>
        <v>0.004454487003386021</v>
      </c>
      <c r="G19" s="47">
        <f>SUM($F$5:F19)</f>
        <v>0.9866365389898419</v>
      </c>
    </row>
    <row r="20" spans="1:7" ht="13.5" customHeight="1">
      <c r="A20" s="3"/>
      <c r="E20" s="73">
        <v>15</v>
      </c>
      <c r="F20" s="45">
        <f t="shared" si="0"/>
        <v>0.0033408652525395155</v>
      </c>
      <c r="G20" s="47">
        <f>SUM($F$5:F20)</f>
        <v>0.9899774042423815</v>
      </c>
    </row>
    <row r="21" spans="1:7" ht="13.5" customHeight="1">
      <c r="A21" s="3"/>
      <c r="E21" s="73">
        <v>16</v>
      </c>
      <c r="F21" s="45">
        <f t="shared" si="0"/>
        <v>0.0025056489394046366</v>
      </c>
      <c r="G21" s="47">
        <f>SUM($F$5:F21)</f>
        <v>0.9924830531817861</v>
      </c>
    </row>
    <row r="22" spans="1:7" ht="13.5" customHeight="1">
      <c r="A22" s="3"/>
      <c r="E22" s="73">
        <v>17</v>
      </c>
      <c r="F22" s="45">
        <f t="shared" si="0"/>
        <v>0.0018792367045534775</v>
      </c>
      <c r="G22" s="47">
        <f>SUM($F$5:F22)</f>
        <v>0.9943622898863396</v>
      </c>
    </row>
    <row r="23" spans="1:7" ht="13.5" customHeight="1">
      <c r="A23" s="3"/>
      <c r="E23" s="73">
        <v>18</v>
      </c>
      <c r="F23" s="45">
        <f t="shared" si="0"/>
        <v>0.001409427528415108</v>
      </c>
      <c r="G23" s="47">
        <f>SUM($F$5:F23)</f>
        <v>0.9957717174147547</v>
      </c>
    </row>
    <row r="24" spans="1:7" ht="13.5" customHeight="1">
      <c r="A24" s="3"/>
      <c r="E24" s="73">
        <v>19</v>
      </c>
      <c r="F24" s="45">
        <f t="shared" si="0"/>
        <v>0.001057070646311331</v>
      </c>
      <c r="G24" s="47">
        <f>SUM($F$5:F24)</f>
        <v>0.996828788061066</v>
      </c>
    </row>
    <row r="25" spans="1:7" ht="13.5" customHeight="1" thickBot="1">
      <c r="A25" s="3"/>
      <c r="E25" s="96">
        <v>20</v>
      </c>
      <c r="F25" s="45">
        <f t="shared" si="0"/>
        <v>0.0007928029847334983</v>
      </c>
      <c r="G25" s="50">
        <f>SUM($F$5:F25)</f>
        <v>0.9976215910457995</v>
      </c>
    </row>
    <row r="27" ht="13.5" customHeight="1">
      <c r="A27" s="2"/>
    </row>
  </sheetData>
  <sheetProtection/>
  <mergeCells count="1">
    <mergeCell ref="B2:O2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2:O27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5.28125" style="1" customWidth="1"/>
    <col min="2" max="16384" width="9.140625" style="1" customWidth="1"/>
  </cols>
  <sheetData>
    <row r="1" s="11" customFormat="1" ht="13.5" customHeight="1" thickBot="1"/>
    <row r="2" spans="2:15" s="12" customFormat="1" ht="26.25" customHeight="1" thickBot="1">
      <c r="B2" s="114" t="s">
        <v>31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6"/>
    </row>
    <row r="3" spans="1:4" ht="13.5" customHeight="1" thickBot="1">
      <c r="A3" s="3"/>
      <c r="B3" s="3"/>
      <c r="C3" s="3"/>
      <c r="D3" s="3"/>
    </row>
    <row r="4" spans="1:7" ht="13.5" customHeight="1" thickBot="1">
      <c r="A4" s="3"/>
      <c r="B4" s="15" t="s">
        <v>5</v>
      </c>
      <c r="C4" s="16">
        <v>0.25</v>
      </c>
      <c r="E4" s="37" t="s">
        <v>0</v>
      </c>
      <c r="F4" s="19" t="s">
        <v>1</v>
      </c>
      <c r="G4" s="102" t="s">
        <v>2</v>
      </c>
    </row>
    <row r="5" spans="1:7" ht="13.5" customHeight="1">
      <c r="A5" s="3"/>
      <c r="B5" s="3"/>
      <c r="E5" s="69">
        <v>0</v>
      </c>
      <c r="F5" s="103">
        <v>0</v>
      </c>
      <c r="G5" s="104">
        <v>0</v>
      </c>
    </row>
    <row r="6" spans="1:7" ht="13.5" customHeight="1">
      <c r="A6" s="3"/>
      <c r="E6" s="73">
        <v>1</v>
      </c>
      <c r="F6" s="53">
        <f>$C$4*(1-$C$4)^(E6-1)</f>
        <v>0.25</v>
      </c>
      <c r="G6" s="47">
        <f>SUM($F$6:F6)</f>
        <v>0.25</v>
      </c>
    </row>
    <row r="7" spans="1:7" ht="13.5" customHeight="1">
      <c r="A7" s="3"/>
      <c r="E7" s="73">
        <v>2</v>
      </c>
      <c r="F7" s="53">
        <f aca="true" t="shared" si="0" ref="F7:F25">$C$4*(1-$C$4)^(E7-1)</f>
        <v>0.1875</v>
      </c>
      <c r="G7" s="47">
        <f>SUM($F$6:F7)</f>
        <v>0.4375</v>
      </c>
    </row>
    <row r="8" spans="1:7" ht="13.5" customHeight="1">
      <c r="A8" s="3"/>
      <c r="E8" s="73">
        <v>3</v>
      </c>
      <c r="F8" s="53">
        <f t="shared" si="0"/>
        <v>0.140625</v>
      </c>
      <c r="G8" s="47">
        <f>SUM($F$6:F8)</f>
        <v>0.578125</v>
      </c>
    </row>
    <row r="9" spans="1:7" ht="13.5" customHeight="1">
      <c r="A9" s="3"/>
      <c r="E9" s="73">
        <v>4</v>
      </c>
      <c r="F9" s="53">
        <f t="shared" si="0"/>
        <v>0.10546875</v>
      </c>
      <c r="G9" s="47">
        <f>SUM($F$6:F9)</f>
        <v>0.68359375</v>
      </c>
    </row>
    <row r="10" spans="1:7" ht="13.5" customHeight="1">
      <c r="A10" s="3"/>
      <c r="E10" s="73">
        <v>5</v>
      </c>
      <c r="F10" s="53">
        <f t="shared" si="0"/>
        <v>0.0791015625</v>
      </c>
      <c r="G10" s="47">
        <f>SUM($F$6:F10)</f>
        <v>0.7626953125</v>
      </c>
    </row>
    <row r="11" spans="1:7" ht="13.5" customHeight="1">
      <c r="A11" s="3"/>
      <c r="E11" s="73">
        <v>6</v>
      </c>
      <c r="F11" s="53">
        <f t="shared" si="0"/>
        <v>0.059326171875</v>
      </c>
      <c r="G11" s="47">
        <f>SUM($F$6:F11)</f>
        <v>0.822021484375</v>
      </c>
    </row>
    <row r="12" spans="1:7" ht="13.5" customHeight="1">
      <c r="A12" s="3"/>
      <c r="E12" s="73">
        <v>7</v>
      </c>
      <c r="F12" s="53">
        <f t="shared" si="0"/>
        <v>0.04449462890625</v>
      </c>
      <c r="G12" s="47">
        <f>SUM($F$6:F12)</f>
        <v>0.86651611328125</v>
      </c>
    </row>
    <row r="13" spans="1:7" ht="13.5" customHeight="1">
      <c r="A13" s="3"/>
      <c r="E13" s="73">
        <v>8</v>
      </c>
      <c r="F13" s="53">
        <f t="shared" si="0"/>
        <v>0.0333709716796875</v>
      </c>
      <c r="G13" s="47">
        <f>SUM($F$6:F13)</f>
        <v>0.8998870849609375</v>
      </c>
    </row>
    <row r="14" spans="1:7" ht="13.5" customHeight="1">
      <c r="A14" s="3"/>
      <c r="E14" s="73">
        <v>9</v>
      </c>
      <c r="F14" s="53">
        <f t="shared" si="0"/>
        <v>0.025028228759765625</v>
      </c>
      <c r="G14" s="47">
        <f>SUM($F$6:F14)</f>
        <v>0.9249153137207031</v>
      </c>
    </row>
    <row r="15" spans="1:7" ht="13.5" customHeight="1">
      <c r="A15" s="3"/>
      <c r="E15" s="73">
        <v>10</v>
      </c>
      <c r="F15" s="53">
        <f t="shared" si="0"/>
        <v>0.01877117156982422</v>
      </c>
      <c r="G15" s="47">
        <f>SUM($F$6:F15)</f>
        <v>0.9436864852905273</v>
      </c>
    </row>
    <row r="16" spans="1:7" ht="13.5" customHeight="1">
      <c r="A16" s="3"/>
      <c r="E16" s="73">
        <v>11</v>
      </c>
      <c r="F16" s="53">
        <f t="shared" si="0"/>
        <v>0.014078378677368164</v>
      </c>
      <c r="G16" s="47">
        <f>SUM($F$6:F16)</f>
        <v>0.9577648639678955</v>
      </c>
    </row>
    <row r="17" spans="1:7" ht="13.5" customHeight="1">
      <c r="A17" s="3"/>
      <c r="E17" s="73">
        <v>12</v>
      </c>
      <c r="F17" s="53">
        <f t="shared" si="0"/>
        <v>0.010558784008026123</v>
      </c>
      <c r="G17" s="47">
        <f>SUM($F$6:F17)</f>
        <v>0.9683236479759216</v>
      </c>
    </row>
    <row r="18" spans="1:7" ht="13.5" customHeight="1">
      <c r="A18" s="3"/>
      <c r="E18" s="73">
        <v>13</v>
      </c>
      <c r="F18" s="53">
        <f t="shared" si="0"/>
        <v>0.007919088006019592</v>
      </c>
      <c r="G18" s="47">
        <f>SUM($F$6:F18)</f>
        <v>0.9762427359819412</v>
      </c>
    </row>
    <row r="19" spans="1:7" ht="13.5" customHeight="1">
      <c r="A19" s="3"/>
      <c r="E19" s="73">
        <v>14</v>
      </c>
      <c r="F19" s="53">
        <f t="shared" si="0"/>
        <v>0.005939316004514694</v>
      </c>
      <c r="G19" s="47">
        <f>SUM($F$6:F19)</f>
        <v>0.9821820519864559</v>
      </c>
    </row>
    <row r="20" spans="1:7" ht="13.5" customHeight="1">
      <c r="A20" s="3"/>
      <c r="E20" s="73">
        <v>15</v>
      </c>
      <c r="F20" s="53">
        <f t="shared" si="0"/>
        <v>0.004454487003386021</v>
      </c>
      <c r="G20" s="47">
        <f>SUM($F$6:F20)</f>
        <v>0.9866365389898419</v>
      </c>
    </row>
    <row r="21" spans="1:7" ht="13.5" customHeight="1">
      <c r="A21" s="3"/>
      <c r="E21" s="73">
        <v>16</v>
      </c>
      <c r="F21" s="53">
        <f t="shared" si="0"/>
        <v>0.0033408652525395155</v>
      </c>
      <c r="G21" s="47">
        <f>SUM($F$6:F21)</f>
        <v>0.9899774042423815</v>
      </c>
    </row>
    <row r="22" spans="1:7" ht="13.5" customHeight="1">
      <c r="A22" s="3"/>
      <c r="E22" s="73">
        <v>17</v>
      </c>
      <c r="F22" s="53">
        <f t="shared" si="0"/>
        <v>0.0025056489394046366</v>
      </c>
      <c r="G22" s="47">
        <f>SUM($F$6:F22)</f>
        <v>0.9924830531817861</v>
      </c>
    </row>
    <row r="23" spans="1:7" ht="13.5" customHeight="1">
      <c r="A23" s="3"/>
      <c r="E23" s="73">
        <v>18</v>
      </c>
      <c r="F23" s="53">
        <f t="shared" si="0"/>
        <v>0.0018792367045534775</v>
      </c>
      <c r="G23" s="47">
        <f>SUM($F$6:F23)</f>
        <v>0.9943622898863396</v>
      </c>
    </row>
    <row r="24" spans="1:7" ht="13.5" customHeight="1">
      <c r="A24" s="3"/>
      <c r="E24" s="73">
        <v>19</v>
      </c>
      <c r="F24" s="53">
        <f t="shared" si="0"/>
        <v>0.001409427528415108</v>
      </c>
      <c r="G24" s="47">
        <f>SUM($F$6:F24)</f>
        <v>0.9957717174147547</v>
      </c>
    </row>
    <row r="25" spans="1:7" ht="13.5" customHeight="1" thickBot="1">
      <c r="A25" s="3"/>
      <c r="E25" s="96">
        <v>20</v>
      </c>
      <c r="F25" s="55">
        <f t="shared" si="0"/>
        <v>0.001057070646311331</v>
      </c>
      <c r="G25" s="50">
        <f>SUM($F$6:F25)</f>
        <v>0.996828788061066</v>
      </c>
    </row>
    <row r="27" ht="13.5" customHeight="1">
      <c r="A27" s="2"/>
    </row>
  </sheetData>
  <sheetProtection/>
  <mergeCells count="1">
    <mergeCell ref="B2:O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</sheetPr>
  <dimension ref="A2:Q27"/>
  <sheetViews>
    <sheetView zoomScalePageLayoutView="0" workbookViewId="0" topLeftCell="A1">
      <selection activeCell="C10" sqref="B9:C10"/>
    </sheetView>
  </sheetViews>
  <sheetFormatPr defaultColWidth="7.8515625" defaultRowHeight="13.5" customHeight="1"/>
  <cols>
    <col min="1" max="1" width="5.28125" style="1" customWidth="1"/>
    <col min="2" max="16384" width="7.8515625" style="1" customWidth="1"/>
  </cols>
  <sheetData>
    <row r="1" s="11" customFormat="1" ht="13.5" customHeight="1" thickBot="1"/>
    <row r="2" spans="2:17" s="12" customFormat="1" ht="26.25" customHeight="1" thickBot="1">
      <c r="B2" s="10" t="s">
        <v>33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4"/>
    </row>
    <row r="3" spans="1:4" ht="13.5" customHeight="1" thickBot="1">
      <c r="A3" s="3"/>
      <c r="B3" s="3"/>
      <c r="C3" s="3"/>
      <c r="D3" s="3"/>
    </row>
    <row r="4" spans="1:9" ht="13.5" customHeight="1" thickBot="1">
      <c r="A4" s="3"/>
      <c r="B4" s="15" t="s">
        <v>14</v>
      </c>
      <c r="C4" s="16">
        <v>8</v>
      </c>
      <c r="E4" s="17" t="s">
        <v>0</v>
      </c>
      <c r="F4" s="18" t="s">
        <v>1</v>
      </c>
      <c r="G4" s="19" t="s">
        <v>1</v>
      </c>
      <c r="H4" s="20" t="s">
        <v>2</v>
      </c>
      <c r="I4" s="20" t="s">
        <v>2</v>
      </c>
    </row>
    <row r="5" spans="1:9" ht="13.5" customHeight="1" thickBot="1">
      <c r="A5" s="3"/>
      <c r="B5" s="3"/>
      <c r="E5" s="21">
        <v>0</v>
      </c>
      <c r="F5" s="22">
        <f aca="true" t="shared" si="0" ref="F5:F25">COMBIN(E5+$C$4-1,$C$4-1)*POWER($C$6,$C$4)*POWER(1-$C$6,E5)</f>
        <v>0.016796159999999997</v>
      </c>
      <c r="G5" s="23">
        <f>NEGBINOMDIST(E5,$C$4,$C$6)</f>
        <v>0.016796159999999994</v>
      </c>
      <c r="H5" s="24">
        <f>SUM($F$5:F5)</f>
        <v>0.016796159999999997</v>
      </c>
      <c r="I5" s="25">
        <f aca="true" t="shared" si="1" ref="I5:I25">1-BINOMDIST($C$4-1,E5+$C$4,$C$6,TRUE)</f>
        <v>0.016796159999999727</v>
      </c>
    </row>
    <row r="6" spans="1:9" ht="13.5" customHeight="1" thickBot="1">
      <c r="A6" s="3"/>
      <c r="B6" s="15" t="s">
        <v>5</v>
      </c>
      <c r="C6" s="16">
        <v>0.6</v>
      </c>
      <c r="E6" s="26">
        <v>1</v>
      </c>
      <c r="F6" s="27">
        <f t="shared" si="0"/>
        <v>0.053747711999999996</v>
      </c>
      <c r="G6" s="28">
        <f aca="true" t="shared" si="2" ref="G6:G25">NEGBINOMDIST(E6,$C$4,$C$6)</f>
        <v>0.05374771199999998</v>
      </c>
      <c r="H6" s="29">
        <f>SUM($F$5:F6)</f>
        <v>0.070543872</v>
      </c>
      <c r="I6" s="30">
        <f t="shared" si="1"/>
        <v>0.07054387199999979</v>
      </c>
    </row>
    <row r="7" spans="1:9" ht="13.5" customHeight="1">
      <c r="A7" s="3"/>
      <c r="E7" s="26">
        <v>2</v>
      </c>
      <c r="F7" s="27">
        <f t="shared" si="0"/>
        <v>0.09674588160000001</v>
      </c>
      <c r="G7" s="28">
        <f t="shared" si="2"/>
        <v>0.09674588159999997</v>
      </c>
      <c r="H7" s="29">
        <f>SUM($F$5:F7)</f>
        <v>0.1672897536</v>
      </c>
      <c r="I7" s="30">
        <f t="shared" si="1"/>
        <v>0.16728975359999987</v>
      </c>
    </row>
    <row r="8" spans="1:9" ht="13.5" customHeight="1">
      <c r="A8" s="3"/>
      <c r="E8" s="26">
        <v>3</v>
      </c>
      <c r="F8" s="27">
        <f t="shared" si="0"/>
        <v>0.12899450880000002</v>
      </c>
      <c r="G8" s="28">
        <f t="shared" si="2"/>
        <v>0.1289945088</v>
      </c>
      <c r="H8" s="29">
        <f>SUM($F$5:F8)</f>
        <v>0.29628426240000005</v>
      </c>
      <c r="I8" s="30">
        <f t="shared" si="1"/>
        <v>0.29628426239999983</v>
      </c>
    </row>
    <row r="9" spans="1:9" ht="13.5" customHeight="1">
      <c r="A9" s="3"/>
      <c r="B9" s="136" t="s">
        <v>40</v>
      </c>
      <c r="C9" s="136"/>
      <c r="E9" s="26">
        <v>4</v>
      </c>
      <c r="F9" s="31">
        <f t="shared" si="0"/>
        <v>0.14189395968000004</v>
      </c>
      <c r="G9" s="28">
        <f t="shared" si="2"/>
        <v>0.14189395968</v>
      </c>
      <c r="H9" s="29">
        <f>SUM($F$5:F9)</f>
        <v>0.4381782220800001</v>
      </c>
      <c r="I9" s="30">
        <f t="shared" si="1"/>
        <v>0.4381782220799999</v>
      </c>
    </row>
    <row r="10" spans="1:9" ht="13.5" customHeight="1">
      <c r="A10" s="3"/>
      <c r="B10" s="136" t="s">
        <v>41</v>
      </c>
      <c r="C10" s="136"/>
      <c r="E10" s="26">
        <v>5</v>
      </c>
      <c r="F10" s="31">
        <f t="shared" si="0"/>
        <v>0.13621820129280007</v>
      </c>
      <c r="G10" s="28">
        <f t="shared" si="2"/>
        <v>0.13621820129280005</v>
      </c>
      <c r="H10" s="29">
        <f>SUM($F$5:F10)</f>
        <v>0.5743964233728002</v>
      </c>
      <c r="I10" s="30">
        <f t="shared" si="1"/>
        <v>0.5743964233727998</v>
      </c>
    </row>
    <row r="11" spans="1:9" ht="13.5" customHeight="1">
      <c r="A11" s="3"/>
      <c r="E11" s="26">
        <v>6</v>
      </c>
      <c r="F11" s="27">
        <f t="shared" si="0"/>
        <v>0.11805577445376005</v>
      </c>
      <c r="G11" s="28">
        <f t="shared" si="2"/>
        <v>0.11805577445376003</v>
      </c>
      <c r="H11" s="29">
        <f>SUM($F$5:F11)</f>
        <v>0.6924521978265602</v>
      </c>
      <c r="I11" s="30">
        <f>1-BINOMDIST($C$4-1,E11+$C$4,$C$6,TRUE)</f>
        <v>0.6924521978265599</v>
      </c>
    </row>
    <row r="12" spans="1:9" ht="13.5" customHeight="1">
      <c r="A12" s="3"/>
      <c r="E12" s="26">
        <v>7</v>
      </c>
      <c r="F12" s="27">
        <f t="shared" si="0"/>
        <v>0.09444461956300805</v>
      </c>
      <c r="G12" s="28">
        <f t="shared" si="2"/>
        <v>0.09444461956300802</v>
      </c>
      <c r="H12" s="29">
        <f>SUM($F$5:F12)</f>
        <v>0.7868968173895683</v>
      </c>
      <c r="I12" s="30">
        <f t="shared" si="1"/>
        <v>0.786896817389568</v>
      </c>
    </row>
    <row r="13" spans="1:9" ht="13.5" customHeight="1">
      <c r="A13" s="3"/>
      <c r="E13" s="26">
        <v>8</v>
      </c>
      <c r="F13" s="27">
        <f t="shared" si="0"/>
        <v>0.07083346467225604</v>
      </c>
      <c r="G13" s="28">
        <f t="shared" si="2"/>
        <v>0.070833464672256</v>
      </c>
      <c r="H13" s="29">
        <f>SUM($F$5:F13)</f>
        <v>0.8577302820618243</v>
      </c>
      <c r="I13" s="30">
        <f t="shared" si="1"/>
        <v>0.857730282061824</v>
      </c>
    </row>
    <row r="14" spans="1:9" ht="13.5" customHeight="1">
      <c r="A14" s="3"/>
      <c r="E14" s="26">
        <v>9</v>
      </c>
      <c r="F14" s="27">
        <f t="shared" si="0"/>
        <v>0.050370463766937636</v>
      </c>
      <c r="G14" s="28">
        <f t="shared" si="2"/>
        <v>0.05037046376693761</v>
      </c>
      <c r="H14" s="29">
        <f>SUM($F$5:F14)</f>
        <v>0.908100745828762</v>
      </c>
      <c r="I14" s="30">
        <f t="shared" si="1"/>
        <v>0.9081007458287615</v>
      </c>
    </row>
    <row r="15" spans="1:9" ht="13.5" customHeight="1">
      <c r="A15" s="3"/>
      <c r="E15" s="26">
        <v>10</v>
      </c>
      <c r="F15" s="27">
        <f t="shared" si="0"/>
        <v>0.034251915361517594</v>
      </c>
      <c r="G15" s="28">
        <f t="shared" si="2"/>
        <v>0.0342519153615176</v>
      </c>
      <c r="H15" s="29">
        <f>SUM($F$5:F15)</f>
        <v>0.9423526611902796</v>
      </c>
      <c r="I15" s="30">
        <f t="shared" si="1"/>
        <v>0.9423526611902792</v>
      </c>
    </row>
    <row r="16" spans="1:9" ht="13.5" customHeight="1">
      <c r="A16" s="3"/>
      <c r="E16" s="26">
        <v>11</v>
      </c>
      <c r="F16" s="27">
        <f t="shared" si="0"/>
        <v>0.02241943550935697</v>
      </c>
      <c r="G16" s="28">
        <f t="shared" si="2"/>
        <v>0.022419435509356954</v>
      </c>
      <c r="H16" s="29">
        <f>SUM($F$5:F16)</f>
        <v>0.9647720966996366</v>
      </c>
      <c r="I16" s="30">
        <f t="shared" si="1"/>
        <v>0.964772096699636</v>
      </c>
    </row>
    <row r="17" spans="1:9" ht="13.5" customHeight="1">
      <c r="A17" s="3"/>
      <c r="E17" s="26">
        <v>12</v>
      </c>
      <c r="F17" s="27">
        <f t="shared" si="0"/>
        <v>0.014198975822592757</v>
      </c>
      <c r="G17" s="28">
        <f t="shared" si="2"/>
        <v>0.014198975822592752</v>
      </c>
      <c r="H17" s="29">
        <f>SUM($F$5:F17)</f>
        <v>0.9789710725222294</v>
      </c>
      <c r="I17" s="30">
        <f t="shared" si="1"/>
        <v>0.9789710725222288</v>
      </c>
    </row>
    <row r="18" spans="1:9" ht="13.5" customHeight="1">
      <c r="A18" s="3"/>
      <c r="E18" s="26">
        <v>13</v>
      </c>
      <c r="F18" s="27">
        <f t="shared" si="0"/>
        <v>0.008737831275441695</v>
      </c>
      <c r="G18" s="28">
        <f t="shared" si="2"/>
        <v>0.008737831275441685</v>
      </c>
      <c r="H18" s="29">
        <f>SUM($F$5:F18)</f>
        <v>0.9877089037976711</v>
      </c>
      <c r="I18" s="30">
        <f t="shared" si="1"/>
        <v>0.9877089037976705</v>
      </c>
    </row>
    <row r="19" spans="1:9" ht="13.5" customHeight="1">
      <c r="A19" s="3"/>
      <c r="E19" s="26">
        <v>14</v>
      </c>
      <c r="F19" s="27">
        <f t="shared" si="0"/>
        <v>0.005242698765265017</v>
      </c>
      <c r="G19" s="28">
        <f t="shared" si="2"/>
        <v>0.005242698765265015</v>
      </c>
      <c r="H19" s="29">
        <f>SUM($F$5:F19)</f>
        <v>0.9929516025629361</v>
      </c>
      <c r="I19" s="30">
        <f t="shared" si="1"/>
        <v>0.9929516025629356</v>
      </c>
    </row>
    <row r="20" spans="1:9" ht="13.5" customHeight="1">
      <c r="A20" s="3"/>
      <c r="E20" s="26">
        <v>15</v>
      </c>
      <c r="F20" s="27">
        <f t="shared" si="0"/>
        <v>0.0030757166089554777</v>
      </c>
      <c r="G20" s="28">
        <f t="shared" si="2"/>
        <v>0.0030757166089554725</v>
      </c>
      <c r="H20" s="29">
        <f>SUM($F$5:F20)</f>
        <v>0.9960273191718916</v>
      </c>
      <c r="I20" s="30">
        <f t="shared" si="1"/>
        <v>0.996027319171891</v>
      </c>
    </row>
    <row r="21" spans="1:9" ht="13.5" customHeight="1">
      <c r="A21" s="3"/>
      <c r="E21" s="26">
        <v>16</v>
      </c>
      <c r="F21" s="27">
        <f t="shared" si="0"/>
        <v>0.0017685370501493995</v>
      </c>
      <c r="G21" s="28">
        <f t="shared" si="2"/>
        <v>0.0017685370501493982</v>
      </c>
      <c r="H21" s="29">
        <f>SUM($F$5:F21)</f>
        <v>0.997795856222041</v>
      </c>
      <c r="I21" s="30">
        <f t="shared" si="1"/>
        <v>0.9977958562220404</v>
      </c>
    </row>
    <row r="22" spans="1:9" ht="13.5" customHeight="1">
      <c r="A22" s="3"/>
      <c r="E22" s="26">
        <v>17</v>
      </c>
      <c r="F22" s="27">
        <f t="shared" si="0"/>
        <v>0.0009987032753784846</v>
      </c>
      <c r="G22" s="28">
        <f t="shared" si="2"/>
        <v>0.0009987032753784844</v>
      </c>
      <c r="H22" s="29">
        <f>SUM($F$5:F22)</f>
        <v>0.9987945594974195</v>
      </c>
      <c r="I22" s="30">
        <f t="shared" si="1"/>
        <v>0.9987945594974189</v>
      </c>
    </row>
    <row r="23" spans="1:9" ht="13.5" customHeight="1">
      <c r="A23" s="3"/>
      <c r="E23" s="26">
        <v>18</v>
      </c>
      <c r="F23" s="27">
        <f t="shared" si="0"/>
        <v>0.0005548351529880471</v>
      </c>
      <c r="G23" s="28">
        <f t="shared" si="2"/>
        <v>0.0005548351529880467</v>
      </c>
      <c r="H23" s="29">
        <f>SUM($F$5:F23)</f>
        <v>0.9993493946504075</v>
      </c>
      <c r="I23" s="30">
        <f t="shared" si="1"/>
        <v>0.999349394650407</v>
      </c>
    </row>
    <row r="24" spans="1:9" ht="13.5" customHeight="1">
      <c r="A24" s="3"/>
      <c r="E24" s="26">
        <v>19</v>
      </c>
      <c r="F24" s="27">
        <f t="shared" si="0"/>
        <v>0.00030369924163556257</v>
      </c>
      <c r="G24" s="28">
        <f t="shared" si="2"/>
        <v>0.000303699241635562</v>
      </c>
      <c r="H24" s="29">
        <f>SUM($F$5:F24)</f>
        <v>0.999653093892043</v>
      </c>
      <c r="I24" s="30">
        <f t="shared" si="1"/>
        <v>0.9996530938920425</v>
      </c>
    </row>
    <row r="25" spans="1:9" ht="13.5" customHeight="1" thickBot="1">
      <c r="A25" s="3"/>
      <c r="E25" s="32">
        <v>20</v>
      </c>
      <c r="F25" s="33">
        <f t="shared" si="0"/>
        <v>0.00016399759048320387</v>
      </c>
      <c r="G25" s="34">
        <f t="shared" si="2"/>
        <v>0.0001639975904832039</v>
      </c>
      <c r="H25" s="35">
        <f>SUM($F$5:F25)</f>
        <v>0.9998170914825263</v>
      </c>
      <c r="I25" s="36">
        <f t="shared" si="1"/>
        <v>0.9998170914825257</v>
      </c>
    </row>
    <row r="27" ht="13.5" customHeight="1">
      <c r="A27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vetier</cp:lastModifiedBy>
  <dcterms:created xsi:type="dcterms:W3CDTF">2007-11-18T13:17:12Z</dcterms:created>
  <dcterms:modified xsi:type="dcterms:W3CDTF">2013-03-12T14:04:21Z</dcterms:modified>
  <cp:category/>
  <cp:version/>
  <cp:contentType/>
  <cp:contentStatus/>
</cp:coreProperties>
</file>