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_rels/sheet4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eírás" sheetId="1" state="visible" r:id="rId2"/>
    <sheet name="Adat" sheetId="2" state="visible" r:id="rId3"/>
    <sheet name="AlapStat" sheetId="3" state="visible" r:id="rId4"/>
    <sheet name="a) Normalítás" sheetId="4" state="visible" r:id="rId5"/>
    <sheet name="b) Konf.int" sheetId="5" state="visible" r:id="rId6"/>
    <sheet name="c) Hip 40000" sheetId="6" state="visible" r:id="rId7"/>
    <sheet name="d) Hip EQ" sheetId="7" state="visible" r:id="rId8"/>
    <sheet name="e) Hip GT" sheetId="8" state="visible" r:id="rId9"/>
    <sheet name="f) F proba" sheetId="9" state="visible" r:id="rId10"/>
    <sheet name="g) ANOVA" sheetId="10" state="visible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<sst xmlns="http://schemas.openxmlformats.org/spreadsheetml/2006/main" count="116" uniqueCount="90">
  <si>
    <t xml:space="preserve">Feladat</t>
  </si>
  <si>
    <t xml:space="preserve">Egy taxicég kerékabroncsokat akar vásárolni. Kétfajta A és B  kerékabroncs közül választhat. </t>
  </si>
  <si>
    <t xml:space="preserve">A gyártó cég az abroncsok élettartamát km-ben mérték. Az élethossz tesztelési adatok hozzáférhetők. </t>
  </si>
  <si>
    <t xml:space="preserve">Az A abroncsot 60 esetben tesztelték, a B abroncsot pedig 118 esetben.</t>
  </si>
  <si>
    <t xml:space="preserve">A felmérések eredményei a következő munkalapon találhatók, az Adat!B1:B61 illetve az Adat!C1:C119 címen , ahol az első cella az adathalmaz neve</t>
  </si>
  <si>
    <t xml:space="preserve">a)</t>
  </si>
  <si>
    <t xml:space="preserve">Döntse el rajz alapján, hogy az élethossz normálisnak tekinthető-e!</t>
  </si>
  <si>
    <t xml:space="preserve">b)</t>
  </si>
  <si>
    <t xml:space="preserve">Milyen konfidencia intervallumot adhat az abroncs gyártó cég az abroncsok élettartamára (km-be mérve)? Konfidencia szint 0.95.</t>
  </si>
  <si>
    <t xml:space="preserve">A következő teszteléseket alfa 0.05 szignifikancia szinten végezze el. </t>
  </si>
  <si>
    <t xml:space="preserve">c)</t>
  </si>
  <si>
    <t xml:space="preserve">A gyártó cég állítása az, hogy mindkét abroncs átlagos élettartama nem különbözik szignifikánsan 40 000 km-től. Tesztelje a gyártó cég állítását mindkét esetben.</t>
  </si>
  <si>
    <t xml:space="preserve">d)</t>
  </si>
  <si>
    <t xml:space="preserve">Tesztelje a taxiállomás azon föltevését, hogy a két típusú abroncs szignifikánsan különbözik egymástól. </t>
  </si>
  <si>
    <t xml:space="preserve">e)</t>
  </si>
  <si>
    <t xml:space="preserve">Az egyik taxis azt állítja az A abroncs szignifikánsan jobb az B-nél. Tesztelje a taxis állítását</t>
  </si>
  <si>
    <t xml:space="preserve">f)</t>
  </si>
  <si>
    <t xml:space="preserve">Tesztelje a sokasági szórások egyenlőségét!</t>
  </si>
  <si>
    <t xml:space="preserve">g)</t>
  </si>
  <si>
    <t xml:space="preserve">Tesztelje ANOVA módszerrel a két átlag egyenlőségét (másik megoldás a d-re)</t>
  </si>
  <si>
    <t xml:space="preserve">BrandA</t>
  </si>
  <si>
    <t xml:space="preserve">BrandB</t>
  </si>
  <si>
    <t xml:space="preserve">Alapvető statisztikák</t>
  </si>
  <si>
    <t xml:space="preserve">Brand A</t>
  </si>
  <si>
    <t xml:space="preserve">Brand B</t>
  </si>
  <si>
    <t xml:space="preserve">min</t>
  </si>
  <si>
    <t xml:space="preserve">max</t>
  </si>
  <si>
    <t xml:space="preserve">átlag</t>
  </si>
  <si>
    <t xml:space="preserve">szórás</t>
  </si>
  <si>
    <t xml:space="preserve">n</t>
  </si>
  <si>
    <t xml:space="preserve">átlag.szórása</t>
  </si>
  <si>
    <t xml:space="preserve">alfa =</t>
  </si>
  <si>
    <t xml:space="preserve">Döntse el vizualizálás alapján, hogy az élethossz normálisnak tekinthető-e!</t>
  </si>
  <si>
    <t xml:space="preserve">BrandA rendezve</t>
  </si>
  <si>
    <t xml:space="preserve">normalis kvantilisek</t>
  </si>
  <si>
    <t xml:space="preserve">cellaszam</t>
  </si>
  <si>
    <t xml:space="preserve">Cellahatárok</t>
  </si>
  <si>
    <t xml:space="preserve">T.INVERZ(1-alpha/2;n-1)</t>
  </si>
  <si>
    <t xml:space="preserve">also</t>
  </si>
  <si>
    <t xml:space="preserve">felso</t>
  </si>
  <si>
    <t xml:space="preserve">H0</t>
  </si>
  <si>
    <t xml:space="preserve">H1</t>
  </si>
  <si>
    <t xml:space="preserve">.NE.40000</t>
  </si>
  <si>
    <t xml:space="preserve">Próbafv</t>
  </si>
  <si>
    <t xml:space="preserve">t=</t>
  </si>
  <si>
    <t xml:space="preserve">Kritikus érték</t>
  </si>
  <si>
    <t xml:space="preserve">t.Inverz</t>
  </si>
  <si>
    <t xml:space="preserve">ST.NORM</t>
  </si>
  <si>
    <t xml:space="preserve">1-alfa/2</t>
  </si>
  <si>
    <t xml:space="preserve">Elfogadási tart</t>
  </si>
  <si>
    <t xml:space="preserve">Döntés: </t>
  </si>
  <si>
    <t xml:space="preserve">A H0 hipotézist</t>
  </si>
  <si>
    <t xml:space="preserve">alfa=0,05 szignifikancia szinten elfogadjuk,</t>
  </si>
  <si>
    <t xml:space="preserve">mivel a próba fv értéke</t>
  </si>
  <si>
    <t xml:space="preserve">beleesik a szignifikancia szintnek megfelelő elfogadási tartományba.</t>
  </si>
  <si>
    <t xml:space="preserve">z=</t>
  </si>
  <si>
    <t xml:space="preserve">Inverz.Stnorm</t>
  </si>
  <si>
    <t xml:space="preserve">Furcsaság</t>
  </si>
  <si>
    <t xml:space="preserve">Tesztelje a taxiállomás azon föltevését, hogy a két típusu abroncs szignifikánsan különbözik egymástól. </t>
  </si>
  <si>
    <t xml:space="preserve">sp</t>
  </si>
  <si>
    <t xml:space="preserve">azonos szórást feltételezve a megfigyelések szórásának a becslése</t>
  </si>
  <si>
    <t xml:space="preserve">s.diff</t>
  </si>
  <si>
    <t xml:space="preserve">az átlag különbség szórása</t>
  </si>
  <si>
    <t xml:space="preserve">próbafv</t>
  </si>
  <si>
    <t xml:space="preserve">t.inverz(1-alfa/2;n1+n2-2)</t>
  </si>
  <si>
    <t xml:space="preserve">kritikus érték:</t>
  </si>
  <si>
    <t xml:space="preserve">Elfogadási tartomány</t>
  </si>
  <si>
    <t xml:space="preserve">Döntés:</t>
  </si>
  <si>
    <t xml:space="preserve">t.inverz(1-alfa;n1+n2-2)</t>
  </si>
  <si>
    <t xml:space="preserve">ez már más</t>
  </si>
  <si>
    <t xml:space="preserve">végtelen</t>
  </si>
  <si>
    <t xml:space="preserve">ez is</t>
  </si>
  <si>
    <t xml:space="preserve">sA.EQ.sB</t>
  </si>
  <si>
    <t xml:space="preserve">sA.NE.sB</t>
  </si>
  <si>
    <t xml:space="preserve">próbafv </t>
  </si>
  <si>
    <t xml:space="preserve">Fpróba</t>
  </si>
  <si>
    <t xml:space="preserve">Inverz.F(alfa/2;n1-1;n2-1)</t>
  </si>
  <si>
    <t xml:space="preserve">kritikus érték</t>
  </si>
  <si>
    <t xml:space="preserve">Elfog tartomány</t>
  </si>
  <si>
    <t xml:space="preserve">A próbafv bele esik az elfog tart, ezért H0 elfogadjuk</t>
  </si>
  <si>
    <t xml:space="preserve">KOZOS atlag</t>
  </si>
  <si>
    <t xml:space="preserve">CSOPORT atlagok KOZTI negyzetes elterese</t>
  </si>
  <si>
    <t xml:space="preserve">CSOPORTokon BELULI negyzetes elteres</t>
  </si>
  <si>
    <t xml:space="preserve">F statisztika erteke</t>
  </si>
  <si>
    <t xml:space="preserve">a csoport varharoertekek egyenloek</t>
  </si>
  <si>
    <t xml:space="preserve">a csoport varharoertekek nem egyenloek</t>
  </si>
  <si>
    <t xml:space="preserve">ha H0 akkor Fstat F eloszlasu g-1, n-g szabadsagfokkal</t>
  </si>
  <si>
    <t xml:space="preserve">ha H0 nem igaz, akkor Fstat nagyobb mint a kvantilis</t>
  </si>
  <si>
    <t xml:space="preserve">a kvantilis</t>
  </si>
  <si>
    <t xml:space="preserve">Döntés: nem nagyobb, nem tér el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</si>
</sst>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"/>
    <numFmt numFmtId="167" formatCode="0.00%"/>
    <numFmt numFmtId="168" formatCode="0.0000"/>
  </numFmts>
  <fonts count="10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FF0000"/>
      <name val="Calibri"/>
      <family val="2"/>
      <charset val="238"/>
    </font>
    <font>
      <i val="true"/>
      <sz val="11"/>
      <color rgb="FF000000"/>
      <name val="Calibri"/>
      <family val="2"/>
      <charset val="238"/>
    </font>
    <font>
      <sz val="14"/>
      <color rgb="FF595959"/>
      <name val="Calibri"/>
      <family val="2"/>
    </font>
    <font>
      <sz val="9"/>
      <color rgb="FF595959"/>
      <name val="Calibri"/>
      <family val="2"/>
    </font>
    <font>
      <sz val="11"/>
      <color rgb="FFFF0000"/>
      <name val="Calibri"/>
      <family val="2"/>
      <charset val="238"/>
    </font>
    <font>
      <b val="true"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E46C0A"/>
        <bgColor rgb="FFFF9900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5B9BD5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46C0A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0" sz="1400" spc="-1" strike="noStrike">
                <a:solidFill>
                  <a:srgbClr val="595959"/>
                </a:solidFill>
                <a:latin typeface="Calibri"/>
              </a:rPr>
              <a:t>Chart Title</a:t>
            </a:r>
          </a:p>
        </c:rich>
      </c:tx>
      <c:overlay val="0"/>
    </c:title>
    <c:autoTitleDeleted val="0"/>
    <c:plotArea>
      <c:scatterChart>
        <c:scatterStyle val="lineMarker"/>
        <c:varyColors val="0"/>
        <c:ser>
          <c:idx val="0"/>
          <c:order val="0"/>
          <c:spPr>
            <a:solidFill>
              <a:srgbClr val="5b9bd5"/>
            </a:solidFill>
            <a:ln w="19080">
              <a:noFill/>
            </a:ln>
          </c:spPr>
          <c:marker>
            <c:symbol val="circle"/>
            <c:size val="5"/>
            <c:spPr>
              <a:solidFill>
                <a:srgbClr val="5b9bd5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'a) Normalítás'!$D$14:$D$73</c:f>
              <c:numCache>
                <c:formatCode>General</c:formatCode>
                <c:ptCount val="60"/>
                <c:pt idx="0">
                  <c:v>30024</c:v>
                </c:pt>
                <c:pt idx="1">
                  <c:v>30962</c:v>
                </c:pt>
                <c:pt idx="2">
                  <c:v>32247</c:v>
                </c:pt>
                <c:pt idx="3">
                  <c:v>32523</c:v>
                </c:pt>
                <c:pt idx="4">
                  <c:v>33534</c:v>
                </c:pt>
                <c:pt idx="5">
                  <c:v>34277</c:v>
                </c:pt>
                <c:pt idx="6">
                  <c:v>34439</c:v>
                </c:pt>
                <c:pt idx="7">
                  <c:v>34888</c:v>
                </c:pt>
                <c:pt idx="8">
                  <c:v>35245</c:v>
                </c:pt>
                <c:pt idx="9">
                  <c:v>35351</c:v>
                </c:pt>
                <c:pt idx="10">
                  <c:v>35705</c:v>
                </c:pt>
                <c:pt idx="11">
                  <c:v>36262</c:v>
                </c:pt>
                <c:pt idx="12">
                  <c:v>36271</c:v>
                </c:pt>
                <c:pt idx="13">
                  <c:v>36991</c:v>
                </c:pt>
                <c:pt idx="14">
                  <c:v>37305</c:v>
                </c:pt>
                <c:pt idx="15">
                  <c:v>37700</c:v>
                </c:pt>
                <c:pt idx="16">
                  <c:v>37795</c:v>
                </c:pt>
                <c:pt idx="17">
                  <c:v>38168</c:v>
                </c:pt>
                <c:pt idx="18">
                  <c:v>38219</c:v>
                </c:pt>
                <c:pt idx="19">
                  <c:v>38230</c:v>
                </c:pt>
                <c:pt idx="20">
                  <c:v>38730</c:v>
                </c:pt>
                <c:pt idx="21">
                  <c:v>38875</c:v>
                </c:pt>
                <c:pt idx="22">
                  <c:v>39278</c:v>
                </c:pt>
                <c:pt idx="23">
                  <c:v>39284</c:v>
                </c:pt>
                <c:pt idx="24">
                  <c:v>39386</c:v>
                </c:pt>
                <c:pt idx="25">
                  <c:v>39726</c:v>
                </c:pt>
                <c:pt idx="26">
                  <c:v>40291</c:v>
                </c:pt>
                <c:pt idx="27">
                  <c:v>40734</c:v>
                </c:pt>
                <c:pt idx="28">
                  <c:v>41083</c:v>
                </c:pt>
                <c:pt idx="29">
                  <c:v>41126</c:v>
                </c:pt>
                <c:pt idx="30">
                  <c:v>41419</c:v>
                </c:pt>
                <c:pt idx="31">
                  <c:v>41502</c:v>
                </c:pt>
                <c:pt idx="32">
                  <c:v>41600</c:v>
                </c:pt>
                <c:pt idx="33">
                  <c:v>41616</c:v>
                </c:pt>
                <c:pt idx="34">
                  <c:v>41706</c:v>
                </c:pt>
                <c:pt idx="35">
                  <c:v>41995</c:v>
                </c:pt>
                <c:pt idx="36">
                  <c:v>42033</c:v>
                </c:pt>
                <c:pt idx="37">
                  <c:v>42103</c:v>
                </c:pt>
                <c:pt idx="38">
                  <c:v>42242</c:v>
                </c:pt>
                <c:pt idx="39">
                  <c:v>42424</c:v>
                </c:pt>
                <c:pt idx="40">
                  <c:v>42766</c:v>
                </c:pt>
                <c:pt idx="41">
                  <c:v>42857</c:v>
                </c:pt>
                <c:pt idx="42">
                  <c:v>42979</c:v>
                </c:pt>
                <c:pt idx="43">
                  <c:v>43077</c:v>
                </c:pt>
                <c:pt idx="44">
                  <c:v>43086</c:v>
                </c:pt>
                <c:pt idx="45">
                  <c:v>43330</c:v>
                </c:pt>
                <c:pt idx="46">
                  <c:v>43723</c:v>
                </c:pt>
                <c:pt idx="47">
                  <c:v>43751</c:v>
                </c:pt>
                <c:pt idx="48">
                  <c:v>43799</c:v>
                </c:pt>
                <c:pt idx="49">
                  <c:v>43889</c:v>
                </c:pt>
                <c:pt idx="50">
                  <c:v>44071</c:v>
                </c:pt>
                <c:pt idx="51">
                  <c:v>45024</c:v>
                </c:pt>
                <c:pt idx="52">
                  <c:v>45233</c:v>
                </c:pt>
                <c:pt idx="53">
                  <c:v>45274</c:v>
                </c:pt>
                <c:pt idx="54">
                  <c:v>45474</c:v>
                </c:pt>
                <c:pt idx="55">
                  <c:v>45493</c:v>
                </c:pt>
                <c:pt idx="56">
                  <c:v>46146</c:v>
                </c:pt>
                <c:pt idx="57">
                  <c:v>46357</c:v>
                </c:pt>
                <c:pt idx="58">
                  <c:v>47803</c:v>
                </c:pt>
                <c:pt idx="59">
                  <c:v>47944</c:v>
                </c:pt>
              </c:numCache>
            </c:numRef>
          </c:xVal>
          <c:yVal>
            <c:numRef>
              <c:f>'a) Normalítás'!$E$14:$E$73</c:f>
              <c:numCache>
                <c:formatCode>General</c:formatCode>
                <c:ptCount val="60"/>
                <c:pt idx="0">
                  <c:v>-2.13468333391306</c:v>
                </c:pt>
                <c:pt idx="1">
                  <c:v>-1.84132620013724</c:v>
                </c:pt>
                <c:pt idx="2">
                  <c:v>-1.65285363251701</c:v>
                </c:pt>
                <c:pt idx="3">
                  <c:v>-1.50959208990538</c:v>
                </c:pt>
                <c:pt idx="4">
                  <c:v>-1.3919602799626</c:v>
                </c:pt>
                <c:pt idx="5">
                  <c:v>-1.29094914768228</c:v>
                </c:pt>
                <c:pt idx="6">
                  <c:v>-1.20162668788281</c:v>
                </c:pt>
                <c:pt idx="7">
                  <c:v>-1.1209830393527</c:v>
                </c:pt>
                <c:pt idx="8">
                  <c:v>-1.04703818482935</c:v>
                </c:pt>
                <c:pt idx="9">
                  <c:v>-0.978415525720012</c:v>
                </c:pt>
                <c:pt idx="10">
                  <c:v>-0.914116301414476</c:v>
                </c:pt>
                <c:pt idx="11">
                  <c:v>-0.85339079766343</c:v>
                </c:pt>
                <c:pt idx="12">
                  <c:v>-0.79566029928393</c:v>
                </c:pt>
                <c:pt idx="13">
                  <c:v>-0.74046746864157</c:v>
                </c:pt>
                <c:pt idx="14">
                  <c:v>-0.687443523449877</c:v>
                </c:pt>
                <c:pt idx="15">
                  <c:v>-0.636285791799107</c:v>
                </c:pt>
                <c:pt idx="16">
                  <c:v>-0.586741920076347</c:v>
                </c:pt>
                <c:pt idx="17">
                  <c:v>-0.53859848315853</c:v>
                </c:pt>
                <c:pt idx="18">
                  <c:v>-0.491672587911352</c:v>
                </c:pt>
                <c:pt idx="19">
                  <c:v>-0.445805560400676</c:v>
                </c:pt>
                <c:pt idx="20">
                  <c:v>-0.400858113491923</c:v>
                </c:pt>
                <c:pt idx="21">
                  <c:v>-0.356706584870012</c:v>
                </c:pt>
                <c:pt idx="22">
                  <c:v>-0.313239960732027</c:v>
                </c:pt>
                <c:pt idx="23">
                  <c:v>-0.270357483332753</c:v>
                </c:pt>
                <c:pt idx="24">
                  <c:v>-0.227966696566032</c:v>
                </c:pt>
                <c:pt idx="25">
                  <c:v>-0.185981822220581</c:v>
                </c:pt>
                <c:pt idx="26">
                  <c:v>-0.144322386314604</c:v>
                </c:pt>
                <c:pt idx="27">
                  <c:v>-0.102912033721444</c:v>
                </c:pt>
                <c:pt idx="28">
                  <c:v>-0.0616774825659391</c:v>
                </c:pt>
                <c:pt idx="29">
                  <c:v>-0.0205475791820154</c:v>
                </c:pt>
                <c:pt idx="30">
                  <c:v>0.0205475791820154</c:v>
                </c:pt>
                <c:pt idx="31">
                  <c:v>0.0616774825659391</c:v>
                </c:pt>
                <c:pt idx="32">
                  <c:v>0.102912033721444</c:v>
                </c:pt>
                <c:pt idx="33">
                  <c:v>0.144322386314604</c:v>
                </c:pt>
                <c:pt idx="34">
                  <c:v>0.185981822220581</c:v>
                </c:pt>
                <c:pt idx="35">
                  <c:v>0.227966696566032</c:v>
                </c:pt>
                <c:pt idx="36">
                  <c:v>0.270357483332753</c:v>
                </c:pt>
                <c:pt idx="37">
                  <c:v>0.313239960732027</c:v>
                </c:pt>
                <c:pt idx="38">
                  <c:v>0.356706584870012</c:v>
                </c:pt>
                <c:pt idx="39">
                  <c:v>0.400858113491923</c:v>
                </c:pt>
                <c:pt idx="40">
                  <c:v>0.445805560400676</c:v>
                </c:pt>
                <c:pt idx="41">
                  <c:v>0.491672587911352</c:v>
                </c:pt>
                <c:pt idx="42">
                  <c:v>0.53859848315853</c:v>
                </c:pt>
                <c:pt idx="43">
                  <c:v>0.586741920076347</c:v>
                </c:pt>
                <c:pt idx="44">
                  <c:v>0.636285791799107</c:v>
                </c:pt>
                <c:pt idx="45">
                  <c:v>0.687443523449877</c:v>
                </c:pt>
                <c:pt idx="46">
                  <c:v>0.74046746864157</c:v>
                </c:pt>
                <c:pt idx="47">
                  <c:v>0.79566029928393</c:v>
                </c:pt>
                <c:pt idx="48">
                  <c:v>0.85339079766343</c:v>
                </c:pt>
                <c:pt idx="49">
                  <c:v>0.914116301414476</c:v>
                </c:pt>
                <c:pt idx="50">
                  <c:v>0.978415525720012</c:v>
                </c:pt>
                <c:pt idx="51">
                  <c:v>1.04703818482935</c:v>
                </c:pt>
                <c:pt idx="52">
                  <c:v>1.1209830393527</c:v>
                </c:pt>
                <c:pt idx="53">
                  <c:v>1.20162668788281</c:v>
                </c:pt>
                <c:pt idx="54">
                  <c:v>1.29094914768228</c:v>
                </c:pt>
                <c:pt idx="55">
                  <c:v>1.3919602799626</c:v>
                </c:pt>
                <c:pt idx="56">
                  <c:v>1.50959208990538</c:v>
                </c:pt>
                <c:pt idx="57">
                  <c:v>1.65285363251701</c:v>
                </c:pt>
                <c:pt idx="58">
                  <c:v>1.84132620013723</c:v>
                </c:pt>
                <c:pt idx="59">
                  <c:v>2.13468333391306</c:v>
                </c:pt>
              </c:numCache>
            </c:numRef>
          </c:yVal>
          <c:smooth val="0"/>
        </c:ser>
        <c:axId val="57537267"/>
        <c:axId val="11378466"/>
      </c:scatterChart>
      <c:valAx>
        <c:axId val="57537267"/>
        <c:scaling>
          <c:orientation val="minMax"/>
          <c:max val="48000"/>
          <c:min val="30500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.00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11378466"/>
        <c:crosses val="autoZero"/>
        <c:crossBetween val="midCat"/>
      </c:valAx>
      <c:valAx>
        <c:axId val="11378466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.00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57537267"/>
        <c:crosses val="autoZero"/>
        <c:crossBetween val="midCat"/>
      </c:valAx>
      <c:spPr>
        <a:noFill/>
        <a:ln>
          <a:solidFill>
            <a:srgbClr val="5b9bd5"/>
          </a:solidFill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0" sz="1400" spc="-1" strike="noStrike">
                <a:solidFill>
                  <a:srgbClr val="595959"/>
                </a:solidFill>
                <a:latin typeface="Calibri"/>
              </a:rPr>
              <a:t>Chart Title</a:t>
            </a:r>
          </a:p>
        </c:rich>
      </c:tx>
      <c:overlay val="0"/>
    </c:title>
    <c:autoTitleDeleted val="0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'a) Normalítás'!$J$32:$J$41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8</c:v>
                </c:pt>
                <c:pt idx="5">
                  <c:v>6</c:v>
                </c:pt>
                <c:pt idx="6">
                  <c:v>12</c:v>
                </c:pt>
                <c:pt idx="7">
                  <c:v>11</c:v>
                </c:pt>
                <c:pt idx="8">
                  <c:v>6</c:v>
                </c:pt>
                <c:pt idx="9">
                  <c:v>2</c:v>
                </c:pt>
              </c:numCache>
            </c:numRef>
          </c:val>
        </c:ser>
        <c:gapWidth val="219"/>
        <c:overlap val="-27"/>
        <c:axId val="51155404"/>
        <c:axId val="51425437"/>
      </c:barChart>
      <c:catAx>
        <c:axId val="511554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51425437"/>
        <c:crosses val="autoZero"/>
        <c:auto val="1"/>
        <c:lblAlgn val="ctr"/>
        <c:lblOffset val="100"/>
      </c:catAx>
      <c:valAx>
        <c:axId val="51425437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51155404"/>
        <c:crosses val="autoZero"/>
      </c:valAx>
      <c:spPr>
        <a:noFill/>
        <a:ln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588240</xdr:colOff>
      <xdr:row>3</xdr:row>
      <xdr:rowOff>33480</xdr:rowOff>
    </xdr:from>
    <xdr:to>
      <xdr:col>10</xdr:col>
      <xdr:colOff>720720</xdr:colOff>
      <xdr:row>17</xdr:row>
      <xdr:rowOff>169920</xdr:rowOff>
    </xdr:to>
    <xdr:graphicFrame>
      <xdr:nvGraphicFramePr>
        <xdr:cNvPr id="0" name="Diagram 3"/>
        <xdr:cNvGraphicFramePr/>
      </xdr:nvGraphicFramePr>
      <xdr:xfrm>
        <a:off x="4931640" y="604800"/>
        <a:ext cx="4445280" cy="2742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266760</xdr:colOff>
      <xdr:row>28</xdr:row>
      <xdr:rowOff>43200</xdr:rowOff>
    </xdr:from>
    <xdr:to>
      <xdr:col>21</xdr:col>
      <xdr:colOff>256680</xdr:colOff>
      <xdr:row>43</xdr:row>
      <xdr:rowOff>156960</xdr:rowOff>
    </xdr:to>
    <xdr:graphicFrame>
      <xdr:nvGraphicFramePr>
        <xdr:cNvPr id="1" name="Diagram 4"/>
        <xdr:cNvGraphicFramePr/>
      </xdr:nvGraphicFramePr>
      <xdr:xfrm>
        <a:off x="8922960" y="5148360"/>
        <a:ext cx="7033320" cy="2742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15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F15" activeCellId="0" sqref="F15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>
    <row r="1" customFormat="false" ht="15" hidden="false" customHeight="false" outlineLevel="0" collapsed="false">
      <c r="A1" s="1" t="s">
        <v>0</v>
      </c>
    </row>
    <row r="2" customFormat="false" ht="15" hidden="false" customHeight="false" outlineLevel="0" collapsed="false"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customFormat="false" ht="15" hidden="false" customHeight="false" outlineLevel="0" collapsed="false">
      <c r="B3" s="5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customFormat="false" ht="15" hidden="false" customHeight="false" outlineLevel="0" collapsed="false">
      <c r="B4" s="5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</row>
    <row r="5" customFormat="false" ht="15.75" hidden="false" customHeight="false" outlineLevel="0" collapsed="false">
      <c r="B5" s="8" t="s">
        <v>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0"/>
    </row>
    <row r="6" customFormat="false" ht="15" hidden="false" customHeight="false" outlineLevel="0" collapsed="false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customFormat="false" ht="15" hidden="false" customHeight="false" outlineLevel="0" collapsed="false">
      <c r="A7" s="11" t="s">
        <v>5</v>
      </c>
      <c r="B7" s="0" t="s">
        <v>6</v>
      </c>
    </row>
    <row r="8" customFormat="false" ht="15" hidden="false" customHeight="false" outlineLevel="0" collapsed="false">
      <c r="A8" s="11" t="s">
        <v>7</v>
      </c>
      <c r="B8" s="0" t="s">
        <v>8</v>
      </c>
    </row>
    <row r="9" customFormat="false" ht="15" hidden="false" customHeight="false" outlineLevel="0" collapsed="false">
      <c r="A9" s="11"/>
    </row>
    <row r="10" customFormat="false" ht="15" hidden="false" customHeight="false" outlineLevel="0" collapsed="false">
      <c r="A10" s="11"/>
      <c r="B10" s="0" t="s">
        <v>9</v>
      </c>
    </row>
    <row r="11" customFormat="false" ht="15" hidden="false" customHeight="false" outlineLevel="0" collapsed="false">
      <c r="A11" s="11" t="s">
        <v>10</v>
      </c>
      <c r="B11" s="12" t="s">
        <v>11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customFormat="false" ht="15" hidden="false" customHeight="false" outlineLevel="0" collapsed="false">
      <c r="A12" s="11" t="s">
        <v>12</v>
      </c>
      <c r="B12" s="12" t="s">
        <v>13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customFormat="false" ht="15" hidden="false" customHeight="false" outlineLevel="0" collapsed="false">
      <c r="A13" s="11" t="s">
        <v>14</v>
      </c>
      <c r="B13" s="12" t="s">
        <v>15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customFormat="false" ht="15" hidden="false" customHeight="false" outlineLevel="0" collapsed="false">
      <c r="A14" s="11" t="s">
        <v>16</v>
      </c>
      <c r="B14" s="12" t="s">
        <v>17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customFormat="false" ht="15" hidden="false" customHeight="false" outlineLevel="0" collapsed="false">
      <c r="A15" s="11" t="s">
        <v>18</v>
      </c>
      <c r="B15" s="12" t="s">
        <v>19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29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14.28"/>
    <col collapsed="false" customWidth="true" hidden="false" outlineLevel="0" max="3" min="3" style="0" width="8.71"/>
    <col collapsed="false" customWidth="false" hidden="false" outlineLevel="0" max="4" min="4" style="0" width="11.42"/>
    <col collapsed="false" customWidth="true" hidden="false" outlineLevel="0" max="13" min="5" style="0" width="8.71"/>
    <col collapsed="false" customWidth="true" hidden="false" outlineLevel="0" max="14" min="14" style="0" width="10.58"/>
    <col collapsed="false" customWidth="true" hidden="false" outlineLevel="0" max="1025" min="15" style="0" width="8.71"/>
  </cols>
  <sheetData>
    <row r="1" customFormat="false" ht="15" hidden="false" customHeight="false" outlineLevel="0" collapsed="false">
      <c r="A1" s="0" t="s">
        <v>19</v>
      </c>
    </row>
    <row r="3" customFormat="false" ht="15" hidden="false" customHeight="false" outlineLevel="0" collapsed="false">
      <c r="B3" s="0" t="str">
        <f aca="false">AlapStat!B3</f>
        <v/>
      </c>
      <c r="C3" s="0" t="str">
        <f aca="false">AlapStat!C3</f>
        <v>Brand A</v>
      </c>
      <c r="D3" s="0" t="str">
        <f aca="false">AlapStat!D3</f>
        <v>Brand B</v>
      </c>
    </row>
    <row r="4" customFormat="false" ht="15" hidden="false" customHeight="false" outlineLevel="0" collapsed="false">
      <c r="B4" s="0" t="str">
        <f aca="false">AlapStat!B4</f>
        <v>min</v>
      </c>
      <c r="C4" s="0" t="n">
        <f aca="false">AlapStat!C4</f>
        <v>30024</v>
      </c>
      <c r="D4" s="0" t="n">
        <f aca="false">AlapStat!D4</f>
        <v>23204</v>
      </c>
    </row>
    <row r="5" customFormat="false" ht="15" hidden="false" customHeight="false" outlineLevel="0" collapsed="false">
      <c r="B5" s="0" t="str">
        <f aca="false">AlapStat!B5</f>
        <v>max</v>
      </c>
      <c r="C5" s="0" t="n">
        <f aca="false">AlapStat!C5</f>
        <v>47944</v>
      </c>
      <c r="D5" s="0" t="n">
        <f aca="false">AlapStat!D5</f>
        <v>51802</v>
      </c>
    </row>
    <row r="6" customFormat="false" ht="15" hidden="false" customHeight="false" outlineLevel="0" collapsed="false">
      <c r="B6" s="0" t="str">
        <f aca="false">AlapStat!B6</f>
        <v>átlag</v>
      </c>
      <c r="C6" s="0" t="n">
        <f aca="false">AlapStat!C6</f>
        <v>40256.0833333333</v>
      </c>
      <c r="D6" s="0" t="n">
        <f aca="false">AlapStat!D6</f>
        <v>39206.7203389831</v>
      </c>
      <c r="I6" s="6"/>
      <c r="J6" s="6"/>
      <c r="K6" s="6"/>
      <c r="L6" s="6"/>
      <c r="M6" s="6"/>
      <c r="N6" s="6"/>
    </row>
    <row r="7" customFormat="false" ht="15" hidden="false" customHeight="false" outlineLevel="0" collapsed="false">
      <c r="B7" s="0" t="str">
        <f aca="false">AlapStat!B7</f>
        <v>szórás</v>
      </c>
      <c r="C7" s="0" t="n">
        <f aca="false">AlapStat!C7</f>
        <v>4251.39366697344</v>
      </c>
      <c r="D7" s="0" t="n">
        <f aca="false">AlapStat!D7</f>
        <v>5092.45417450288</v>
      </c>
      <c r="I7" s="6"/>
      <c r="J7" s="6"/>
      <c r="K7" s="6"/>
      <c r="L7" s="6"/>
      <c r="M7" s="6"/>
      <c r="N7" s="6"/>
    </row>
    <row r="8" customFormat="false" ht="15" hidden="false" customHeight="false" outlineLevel="0" collapsed="false">
      <c r="B8" s="0" t="str">
        <f aca="false">AlapStat!B8</f>
        <v>n</v>
      </c>
      <c r="C8" s="0" t="n">
        <f aca="false">AlapStat!C8</f>
        <v>60</v>
      </c>
      <c r="D8" s="0" t="n">
        <f aca="false">AlapStat!D8</f>
        <v>118</v>
      </c>
      <c r="I8" s="6"/>
      <c r="J8" s="6"/>
      <c r="K8" s="6"/>
      <c r="L8" s="6"/>
      <c r="M8" s="6"/>
      <c r="N8" s="6"/>
    </row>
    <row r="9" customFormat="false" ht="15" hidden="false" customHeight="false" outlineLevel="0" collapsed="false">
      <c r="B9" s="0" t="str">
        <f aca="false">AlapStat!B9</f>
        <v>átlag.szórása</v>
      </c>
      <c r="C9" s="0" t="n">
        <f aca="false">AlapStat!C9</f>
        <v>548.852562345327</v>
      </c>
      <c r="D9" s="0" t="n">
        <f aca="false">AlapStat!D9</f>
        <v>468.798405585771</v>
      </c>
      <c r="I9" s="6"/>
      <c r="J9" s="6"/>
      <c r="K9" s="6"/>
      <c r="L9" s="6"/>
      <c r="M9" s="6"/>
      <c r="N9" s="6"/>
    </row>
    <row r="10" customFormat="false" ht="15" hidden="false" customHeight="false" outlineLevel="0" collapsed="false">
      <c r="B10" s="0" t="str">
        <f aca="false">AlapStat!B10</f>
        <v>alfa =</v>
      </c>
      <c r="C10" s="0" t="n">
        <f aca="false">AlapStat!C10</f>
        <v>0.05</v>
      </c>
      <c r="D10" s="0" t="str">
        <f aca="false">AlapStat!D10</f>
        <v/>
      </c>
      <c r="I10" s="6"/>
      <c r="J10" s="6"/>
      <c r="K10" s="6"/>
      <c r="L10" s="6"/>
      <c r="M10" s="6"/>
      <c r="N10" s="6"/>
    </row>
    <row r="11" customFormat="false" ht="15" hidden="false" customHeight="false" outlineLevel="0" collapsed="false">
      <c r="I11" s="6"/>
      <c r="J11" s="6"/>
      <c r="K11" s="6"/>
      <c r="L11" s="6"/>
      <c r="M11" s="6"/>
      <c r="N11" s="6"/>
    </row>
    <row r="12" customFormat="false" ht="15" hidden="false" customHeight="false" outlineLevel="0" collapsed="false">
      <c r="I12" s="6"/>
      <c r="J12" s="6"/>
      <c r="K12" s="6"/>
      <c r="L12" s="6"/>
      <c r="M12" s="6"/>
      <c r="N12" s="6"/>
    </row>
    <row r="13" customFormat="false" ht="15" hidden="false" customHeight="false" outlineLevel="0" collapsed="false">
      <c r="D13" s="0" t="n">
        <f aca="false">(C6*C8+D6*D8)/(C8+D8)</f>
        <v>39560.4382022472</v>
      </c>
      <c r="F13" s="0" t="s">
        <v>80</v>
      </c>
      <c r="I13" s="6"/>
      <c r="J13" s="6"/>
      <c r="K13" s="6"/>
      <c r="L13" s="6"/>
      <c r="M13" s="6"/>
      <c r="N13" s="6"/>
    </row>
    <row r="14" customFormat="false" ht="15" hidden="false" customHeight="false" outlineLevel="0" collapsed="false">
      <c r="D14" s="18"/>
      <c r="E14" s="18"/>
      <c r="F14" s="18"/>
      <c r="G14" s="18"/>
      <c r="H14" s="18"/>
      <c r="I14" s="18"/>
      <c r="J14" s="18"/>
      <c r="K14" s="6"/>
      <c r="L14" s="6"/>
      <c r="M14" s="6"/>
      <c r="N14" s="6"/>
    </row>
    <row r="15" customFormat="false" ht="15" hidden="false" customHeight="false" outlineLevel="0" collapsed="false">
      <c r="D15" s="0" t="n">
        <f aca="false">D8*(D6-D13)^2+C8*(C6-D13)^2</f>
        <v>43799055.4657049</v>
      </c>
      <c r="E15" s="33"/>
      <c r="F15" s="0" t="s">
        <v>81</v>
      </c>
      <c r="G15" s="33"/>
      <c r="H15" s="33"/>
      <c r="I15" s="33"/>
      <c r="J15" s="33"/>
      <c r="K15" s="6"/>
      <c r="L15" s="6"/>
      <c r="M15" s="6"/>
      <c r="N15" s="6"/>
    </row>
    <row r="16" customFormat="false" ht="15" hidden="false" customHeight="false" outlineLevel="0" collapsed="false">
      <c r="D16" s="33"/>
      <c r="E16" s="33"/>
      <c r="F16" s="33"/>
      <c r="G16" s="33"/>
      <c r="H16" s="33"/>
      <c r="I16" s="33"/>
      <c r="J16" s="33"/>
      <c r="K16" s="6"/>
      <c r="L16" s="6"/>
      <c r="M16" s="6"/>
      <c r="N16" s="6"/>
    </row>
    <row r="17" customFormat="false" ht="15" hidden="false" customHeight="false" outlineLevel="0" collapsed="false">
      <c r="D17" s="0" t="n">
        <f aca="false">C7^2*(C8-1)+D7^2*(D8-1)</f>
        <v>4100558012.35451</v>
      </c>
      <c r="E17" s="33"/>
      <c r="F17" s="0" t="s">
        <v>82</v>
      </c>
      <c r="G17" s="33"/>
      <c r="H17" s="33"/>
      <c r="I17" s="33"/>
      <c r="J17" s="33"/>
      <c r="K17" s="6"/>
      <c r="L17" s="6"/>
      <c r="M17" s="6"/>
      <c r="N17" s="6"/>
    </row>
    <row r="18" customFormat="false" ht="15" hidden="false" customHeight="false" outlineLevel="0" collapsed="false">
      <c r="D18" s="33"/>
      <c r="E18" s="33"/>
      <c r="F18" s="33"/>
      <c r="G18" s="33"/>
      <c r="H18" s="33"/>
      <c r="I18" s="33"/>
      <c r="J18" s="33"/>
      <c r="K18" s="6"/>
      <c r="L18" s="6"/>
      <c r="M18" s="6"/>
      <c r="N18" s="6"/>
    </row>
    <row r="19" customFormat="false" ht="15" hidden="false" customHeight="false" outlineLevel="0" collapsed="false">
      <c r="D19" s="6" t="n">
        <f aca="false">(D15/(2-1))/(D17/(C8+D8-2))</f>
        <v>1.87989872079333</v>
      </c>
      <c r="E19" s="6"/>
      <c r="F19" s="6" t="s">
        <v>83</v>
      </c>
      <c r="G19" s="6"/>
      <c r="H19" s="6"/>
      <c r="I19" s="6"/>
      <c r="J19" s="6"/>
      <c r="K19" s="6"/>
      <c r="L19" s="6"/>
      <c r="M19" s="6"/>
      <c r="N19" s="6"/>
    </row>
    <row r="20" customFormat="false" ht="15" hidden="false" customHeight="false" outlineLevel="0" collapsed="false"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customFormat="false" ht="15" hidden="false" customHeight="false" outlineLevel="0" collapsed="false">
      <c r="C21" s="0" t="s">
        <v>40</v>
      </c>
      <c r="D21" s="34" t="s">
        <v>84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customFormat="false" ht="15" hidden="false" customHeight="false" outlineLevel="0" collapsed="false">
      <c r="C22" s="0" t="s">
        <v>41</v>
      </c>
      <c r="D22" s="0" t="s">
        <v>85</v>
      </c>
    </row>
    <row r="24" customFormat="false" ht="15" hidden="false" customHeight="false" outlineLevel="0" collapsed="false">
      <c r="C24" s="0" t="s">
        <v>86</v>
      </c>
    </row>
    <row r="25" customFormat="false" ht="15" hidden="false" customHeight="false" outlineLevel="0" collapsed="false">
      <c r="C25" s="0" t="s">
        <v>87</v>
      </c>
    </row>
    <row r="27" customFormat="false" ht="15" hidden="false" customHeight="false" outlineLevel="0" collapsed="false">
      <c r="D27" s="0" t="n">
        <f aca="false">_xlfn.F.INV(1-C10,2-1,C8+D8-2)</f>
        <v>3.89483797945851</v>
      </c>
      <c r="F27" s="0" t="s">
        <v>88</v>
      </c>
    </row>
    <row r="29" customFormat="false" ht="15" hidden="false" customHeight="false" outlineLevel="0" collapsed="false">
      <c r="C29" s="0" t="s">
        <v>89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19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>
    <row r="1" customFormat="false" ht="15" hidden="false" customHeight="false" outlineLevel="0" collapsed="false">
      <c r="B1" s="0" t="s">
        <v>20</v>
      </c>
      <c r="C1" s="0" t="s">
        <v>21</v>
      </c>
    </row>
    <row r="2" customFormat="false" ht="15" hidden="false" customHeight="false" outlineLevel="0" collapsed="false">
      <c r="A2" s="0" t="n">
        <v>1</v>
      </c>
      <c r="B2" s="0" t="n">
        <v>46146</v>
      </c>
      <c r="C2" s="0" t="n">
        <v>46141</v>
      </c>
    </row>
    <row r="3" customFormat="false" ht="15" hidden="false" customHeight="false" outlineLevel="0" collapsed="false">
      <c r="A3" s="0" t="n">
        <v>2</v>
      </c>
      <c r="B3" s="0" t="n">
        <v>42103</v>
      </c>
      <c r="C3" s="0" t="n">
        <v>39634</v>
      </c>
    </row>
    <row r="4" customFormat="false" ht="15" hidden="false" customHeight="false" outlineLevel="0" collapsed="false">
      <c r="A4" s="0" t="n">
        <v>3</v>
      </c>
      <c r="B4" s="0" t="n">
        <v>45024</v>
      </c>
      <c r="C4" s="0" t="n">
        <v>43708</v>
      </c>
    </row>
    <row r="5" customFormat="false" ht="15" hidden="false" customHeight="false" outlineLevel="0" collapsed="false">
      <c r="A5" s="0" t="n">
        <v>4</v>
      </c>
      <c r="B5" s="0" t="n">
        <v>30024</v>
      </c>
      <c r="C5" s="0" t="n">
        <v>29844</v>
      </c>
    </row>
    <row r="6" customFormat="false" ht="15" hidden="false" customHeight="false" outlineLevel="0" collapsed="false">
      <c r="A6" s="0" t="n">
        <v>5</v>
      </c>
      <c r="B6" s="0" t="n">
        <v>43086</v>
      </c>
      <c r="C6" s="0" t="n">
        <v>44885</v>
      </c>
    </row>
    <row r="7" customFormat="false" ht="15" hidden="false" customHeight="false" outlineLevel="0" collapsed="false">
      <c r="A7" s="0" t="n">
        <v>6</v>
      </c>
      <c r="B7" s="0" t="n">
        <v>41995</v>
      </c>
      <c r="C7" s="0" t="n">
        <v>46018</v>
      </c>
    </row>
    <row r="8" customFormat="false" ht="15" hidden="false" customHeight="false" outlineLevel="0" collapsed="false">
      <c r="A8" s="0" t="n">
        <v>7</v>
      </c>
      <c r="B8" s="0" t="n">
        <v>35705</v>
      </c>
      <c r="C8" s="0" t="n">
        <v>33656</v>
      </c>
    </row>
    <row r="9" customFormat="false" ht="15" hidden="false" customHeight="false" outlineLevel="0" collapsed="false">
      <c r="A9" s="0" t="n">
        <v>8</v>
      </c>
      <c r="B9" s="0" t="n">
        <v>43077</v>
      </c>
      <c r="C9" s="0" t="n">
        <v>48635</v>
      </c>
    </row>
    <row r="10" customFormat="false" ht="15" hidden="false" customHeight="false" outlineLevel="0" collapsed="false">
      <c r="A10" s="0" t="n">
        <v>9</v>
      </c>
      <c r="B10" s="0" t="n">
        <v>34439</v>
      </c>
      <c r="C10" s="0" t="n">
        <v>31818</v>
      </c>
    </row>
    <row r="11" customFormat="false" ht="15" hidden="false" customHeight="false" outlineLevel="0" collapsed="false">
      <c r="A11" s="0" t="n">
        <v>10</v>
      </c>
      <c r="B11" s="0" t="n">
        <v>41419</v>
      </c>
      <c r="C11" s="0" t="n">
        <v>41727</v>
      </c>
    </row>
    <row r="12" customFormat="false" ht="15" hidden="false" customHeight="false" outlineLevel="0" collapsed="false">
      <c r="A12" s="0" t="n">
        <v>11</v>
      </c>
      <c r="B12" s="0" t="n">
        <v>43751</v>
      </c>
      <c r="C12" s="0" t="n">
        <v>44083</v>
      </c>
    </row>
    <row r="13" customFormat="false" ht="15" hidden="false" customHeight="false" outlineLevel="0" collapsed="false">
      <c r="A13" s="0" t="n">
        <v>12</v>
      </c>
      <c r="B13" s="0" t="n">
        <v>42424</v>
      </c>
      <c r="C13" s="0" t="n">
        <v>38562</v>
      </c>
    </row>
    <row r="14" customFormat="false" ht="15" hidden="false" customHeight="false" outlineLevel="0" collapsed="false">
      <c r="A14" s="0" t="n">
        <v>13</v>
      </c>
      <c r="B14" s="0" t="n">
        <v>42242</v>
      </c>
      <c r="C14" s="0" t="n">
        <v>49738</v>
      </c>
    </row>
    <row r="15" customFormat="false" ht="15" hidden="false" customHeight="false" outlineLevel="0" collapsed="false">
      <c r="A15" s="0" t="n">
        <v>14</v>
      </c>
      <c r="B15" s="0" t="n">
        <v>42857</v>
      </c>
      <c r="C15" s="0" t="n">
        <v>42888</v>
      </c>
    </row>
    <row r="16" customFormat="false" ht="15" hidden="false" customHeight="false" outlineLevel="0" collapsed="false">
      <c r="A16" s="0" t="n">
        <v>15</v>
      </c>
      <c r="B16" s="0" t="n">
        <v>35351</v>
      </c>
      <c r="C16" s="0" t="n">
        <v>31118</v>
      </c>
    </row>
    <row r="17" customFormat="false" ht="15" hidden="false" customHeight="false" outlineLevel="0" collapsed="false">
      <c r="A17" s="0" t="n">
        <v>16</v>
      </c>
      <c r="B17" s="0" t="n">
        <v>45493</v>
      </c>
      <c r="C17" s="0" t="n">
        <v>40863</v>
      </c>
    </row>
    <row r="18" customFormat="false" ht="15" hidden="false" customHeight="false" outlineLevel="0" collapsed="false">
      <c r="A18" s="0" t="n">
        <v>17</v>
      </c>
      <c r="B18" s="0" t="n">
        <v>37305</v>
      </c>
      <c r="C18" s="0" t="n">
        <v>36344</v>
      </c>
    </row>
    <row r="19" customFormat="false" ht="15" hidden="false" customHeight="false" outlineLevel="0" collapsed="false">
      <c r="A19" s="0" t="n">
        <v>18</v>
      </c>
      <c r="B19" s="0" t="n">
        <v>30962</v>
      </c>
      <c r="C19" s="0" t="n">
        <v>36249</v>
      </c>
    </row>
    <row r="20" customFormat="false" ht="15" hidden="false" customHeight="false" outlineLevel="0" collapsed="false">
      <c r="A20" s="0" t="n">
        <v>19</v>
      </c>
      <c r="B20" s="0" t="n">
        <v>47944</v>
      </c>
      <c r="C20" s="0" t="n">
        <v>45334</v>
      </c>
    </row>
    <row r="21" customFormat="false" ht="15" hidden="false" customHeight="false" outlineLevel="0" collapsed="false">
      <c r="A21" s="0" t="n">
        <v>20</v>
      </c>
      <c r="B21" s="0" t="n">
        <v>39386</v>
      </c>
      <c r="C21" s="0" t="n">
        <v>38673</v>
      </c>
    </row>
    <row r="22" customFormat="false" ht="15" hidden="false" customHeight="false" outlineLevel="0" collapsed="false">
      <c r="A22" s="0" t="n">
        <v>21</v>
      </c>
      <c r="B22" s="0" t="n">
        <v>39278</v>
      </c>
      <c r="C22" s="0" t="n">
        <v>36522</v>
      </c>
    </row>
    <row r="23" customFormat="false" ht="15" hidden="false" customHeight="false" outlineLevel="0" collapsed="false">
      <c r="A23" s="0" t="n">
        <v>22</v>
      </c>
      <c r="B23" s="0" t="n">
        <v>46357</v>
      </c>
      <c r="C23" s="0" t="n">
        <v>43022</v>
      </c>
    </row>
    <row r="24" customFormat="false" ht="15" hidden="false" customHeight="false" outlineLevel="0" collapsed="false">
      <c r="A24" s="0" t="n">
        <v>23</v>
      </c>
      <c r="B24" s="0" t="n">
        <v>43799</v>
      </c>
      <c r="C24" s="0" t="n">
        <v>42314</v>
      </c>
    </row>
    <row r="25" customFormat="false" ht="15" hidden="false" customHeight="false" outlineLevel="0" collapsed="false">
      <c r="A25" s="0" t="n">
        <v>24</v>
      </c>
      <c r="B25" s="0" t="n">
        <v>43889</v>
      </c>
      <c r="C25" s="0" t="n">
        <v>39534</v>
      </c>
    </row>
    <row r="26" customFormat="false" ht="15" hidden="false" customHeight="false" outlineLevel="0" collapsed="false">
      <c r="A26" s="0" t="n">
        <v>25</v>
      </c>
      <c r="B26" s="0" t="n">
        <v>38730</v>
      </c>
      <c r="C26" s="0" t="n">
        <v>35852</v>
      </c>
    </row>
    <row r="27" customFormat="false" ht="15" hidden="false" customHeight="false" outlineLevel="0" collapsed="false">
      <c r="A27" s="0" t="n">
        <v>26</v>
      </c>
      <c r="B27" s="0" t="n">
        <v>39726</v>
      </c>
      <c r="C27" s="0" t="n">
        <v>33016</v>
      </c>
    </row>
    <row r="28" customFormat="false" ht="15" hidden="false" customHeight="false" outlineLevel="0" collapsed="false">
      <c r="A28" s="0" t="n">
        <v>27</v>
      </c>
      <c r="B28" s="0" t="n">
        <v>41706</v>
      </c>
      <c r="C28" s="0" t="n">
        <v>40884</v>
      </c>
    </row>
    <row r="29" customFormat="false" ht="15" hidden="false" customHeight="false" outlineLevel="0" collapsed="false">
      <c r="A29" s="0" t="n">
        <v>28</v>
      </c>
      <c r="B29" s="0" t="n">
        <v>33534</v>
      </c>
      <c r="C29" s="0" t="n">
        <v>35135</v>
      </c>
    </row>
    <row r="30" customFormat="false" ht="15" hidden="false" customHeight="false" outlineLevel="0" collapsed="false">
      <c r="A30" s="0" t="n">
        <v>29</v>
      </c>
      <c r="B30" s="0" t="n">
        <v>36271</v>
      </c>
      <c r="C30" s="0" t="n">
        <v>37697</v>
      </c>
    </row>
    <row r="31" customFormat="false" ht="15" hidden="false" customHeight="false" outlineLevel="0" collapsed="false">
      <c r="A31" s="0" t="n">
        <v>30</v>
      </c>
      <c r="B31" s="0" t="n">
        <v>36262</v>
      </c>
      <c r="C31" s="0" t="n">
        <v>29734</v>
      </c>
    </row>
    <row r="32" customFormat="false" ht="15" hidden="false" customHeight="false" outlineLevel="0" collapsed="false">
      <c r="A32" s="0" t="n">
        <v>31</v>
      </c>
      <c r="B32" s="0" t="n">
        <v>41083</v>
      </c>
      <c r="C32" s="0" t="n">
        <v>35714</v>
      </c>
    </row>
    <row r="33" customFormat="false" ht="15" hidden="false" customHeight="false" outlineLevel="0" collapsed="false">
      <c r="A33" s="0" t="n">
        <v>32</v>
      </c>
      <c r="B33" s="0" t="n">
        <v>41126</v>
      </c>
      <c r="C33" s="0" t="n">
        <v>38969</v>
      </c>
    </row>
    <row r="34" customFormat="false" ht="15" hidden="false" customHeight="false" outlineLevel="0" collapsed="false">
      <c r="A34" s="0" t="n">
        <v>33</v>
      </c>
      <c r="B34" s="0" t="n">
        <v>38168</v>
      </c>
      <c r="C34" s="0" t="n">
        <v>35976</v>
      </c>
    </row>
    <row r="35" customFormat="false" ht="15" hidden="false" customHeight="false" outlineLevel="0" collapsed="false">
      <c r="A35" s="0" t="n">
        <v>34</v>
      </c>
      <c r="B35" s="0" t="n">
        <v>41502</v>
      </c>
      <c r="C35" s="0" t="n">
        <v>38427</v>
      </c>
    </row>
    <row r="36" customFormat="false" ht="15" hidden="false" customHeight="false" outlineLevel="0" collapsed="false">
      <c r="A36" s="0" t="n">
        <v>35</v>
      </c>
      <c r="B36" s="0" t="n">
        <v>45233</v>
      </c>
      <c r="C36" s="0" t="n">
        <v>41089</v>
      </c>
    </row>
    <row r="37" customFormat="false" ht="15" hidden="false" customHeight="false" outlineLevel="0" collapsed="false">
      <c r="A37" s="0" t="n">
        <v>36</v>
      </c>
      <c r="B37" s="0" t="n">
        <v>34277</v>
      </c>
      <c r="C37" s="0" t="n">
        <v>38302</v>
      </c>
    </row>
    <row r="38" customFormat="false" ht="15" hidden="false" customHeight="false" outlineLevel="0" collapsed="false">
      <c r="A38" s="0" t="n">
        <v>37</v>
      </c>
      <c r="B38" s="0" t="n">
        <v>34888</v>
      </c>
      <c r="C38" s="0" t="n">
        <v>43337</v>
      </c>
    </row>
    <row r="39" customFormat="false" ht="15" hidden="false" customHeight="false" outlineLevel="0" collapsed="false">
      <c r="A39" s="0" t="n">
        <v>38</v>
      </c>
      <c r="B39" s="0" t="n">
        <v>32247</v>
      </c>
      <c r="C39" s="0" t="n">
        <v>35028</v>
      </c>
    </row>
    <row r="40" customFormat="false" ht="15" hidden="false" customHeight="false" outlineLevel="0" collapsed="false">
      <c r="A40" s="0" t="n">
        <v>39</v>
      </c>
      <c r="B40" s="0" t="n">
        <v>42033</v>
      </c>
      <c r="C40" s="0" t="n">
        <v>42538</v>
      </c>
    </row>
    <row r="41" customFormat="false" ht="15" hidden="false" customHeight="false" outlineLevel="0" collapsed="false">
      <c r="A41" s="0" t="n">
        <v>40</v>
      </c>
      <c r="B41" s="0" t="n">
        <v>37700</v>
      </c>
      <c r="C41" s="0" t="n">
        <v>33830</v>
      </c>
    </row>
    <row r="42" customFormat="false" ht="15" hidden="false" customHeight="false" outlineLevel="0" collapsed="false">
      <c r="A42" s="0" t="n">
        <v>41</v>
      </c>
      <c r="B42" s="0" t="n">
        <v>35245</v>
      </c>
      <c r="C42" s="0" t="n">
        <v>29617</v>
      </c>
    </row>
    <row r="43" customFormat="false" ht="15" hidden="false" customHeight="false" outlineLevel="0" collapsed="false">
      <c r="A43" s="0" t="n">
        <v>42</v>
      </c>
      <c r="B43" s="0" t="n">
        <v>38219</v>
      </c>
      <c r="C43" s="0" t="n">
        <v>34954</v>
      </c>
    </row>
    <row r="44" customFormat="false" ht="15" hidden="false" customHeight="false" outlineLevel="0" collapsed="false">
      <c r="A44" s="0" t="n">
        <v>43</v>
      </c>
      <c r="B44" s="0" t="n">
        <v>36991</v>
      </c>
      <c r="C44" s="0" t="n">
        <v>38563</v>
      </c>
    </row>
    <row r="45" customFormat="false" ht="15" hidden="false" customHeight="false" outlineLevel="0" collapsed="false">
      <c r="A45" s="0" t="n">
        <v>44</v>
      </c>
      <c r="B45" s="0" t="n">
        <v>44071</v>
      </c>
      <c r="C45" s="0" t="n">
        <v>44166</v>
      </c>
    </row>
    <row r="46" customFormat="false" ht="15" hidden="false" customHeight="false" outlineLevel="0" collapsed="false">
      <c r="A46" s="0" t="n">
        <v>45</v>
      </c>
      <c r="B46" s="0" t="n">
        <v>45474</v>
      </c>
      <c r="C46" s="0" t="n">
        <v>43605</v>
      </c>
    </row>
    <row r="47" customFormat="false" ht="15" hidden="false" customHeight="false" outlineLevel="0" collapsed="false">
      <c r="A47" s="0" t="n">
        <v>46</v>
      </c>
      <c r="B47" s="0" t="n">
        <v>32523</v>
      </c>
      <c r="C47" s="0" t="n">
        <v>41293</v>
      </c>
    </row>
    <row r="48" customFormat="false" ht="15" hidden="false" customHeight="false" outlineLevel="0" collapsed="false">
      <c r="A48" s="0" t="n">
        <v>47</v>
      </c>
      <c r="B48" s="0" t="n">
        <v>38875</v>
      </c>
      <c r="C48" s="0" t="n">
        <v>42564</v>
      </c>
    </row>
    <row r="49" customFormat="false" ht="15" hidden="false" customHeight="false" outlineLevel="0" collapsed="false">
      <c r="A49" s="0" t="n">
        <v>48</v>
      </c>
      <c r="B49" s="0" t="n">
        <v>41600</v>
      </c>
      <c r="C49" s="0" t="n">
        <v>47132</v>
      </c>
    </row>
    <row r="50" customFormat="false" ht="15" hidden="false" customHeight="false" outlineLevel="0" collapsed="false">
      <c r="A50" s="0" t="n">
        <v>49</v>
      </c>
      <c r="B50" s="0" t="n">
        <v>47803</v>
      </c>
      <c r="C50" s="0" t="n">
        <v>41199</v>
      </c>
    </row>
    <row r="51" customFormat="false" ht="15" hidden="false" customHeight="false" outlineLevel="0" collapsed="false">
      <c r="A51" s="0" t="n">
        <v>50</v>
      </c>
      <c r="B51" s="0" t="n">
        <v>42766</v>
      </c>
      <c r="C51" s="0" t="n">
        <v>36387</v>
      </c>
    </row>
    <row r="52" customFormat="false" ht="15" hidden="false" customHeight="false" outlineLevel="0" collapsed="false">
      <c r="A52" s="0" t="n">
        <v>51</v>
      </c>
      <c r="B52" s="0" t="n">
        <v>39284</v>
      </c>
      <c r="C52" s="0" t="n">
        <v>43654</v>
      </c>
    </row>
    <row r="53" customFormat="false" ht="15" hidden="false" customHeight="false" outlineLevel="0" collapsed="false">
      <c r="A53" s="0" t="n">
        <v>52</v>
      </c>
      <c r="B53" s="0" t="n">
        <v>37795</v>
      </c>
      <c r="C53" s="0" t="n">
        <v>37468</v>
      </c>
    </row>
    <row r="54" customFormat="false" ht="15" hidden="false" customHeight="false" outlineLevel="0" collapsed="false">
      <c r="A54" s="0" t="n">
        <v>53</v>
      </c>
      <c r="B54" s="0" t="n">
        <v>40291</v>
      </c>
      <c r="C54" s="0" t="n">
        <v>35732</v>
      </c>
    </row>
    <row r="55" customFormat="false" ht="15" hidden="false" customHeight="false" outlineLevel="0" collapsed="false">
      <c r="A55" s="0" t="n">
        <v>54</v>
      </c>
      <c r="B55" s="0" t="n">
        <v>41616</v>
      </c>
      <c r="C55" s="0" t="n">
        <v>41161</v>
      </c>
    </row>
    <row r="56" customFormat="false" ht="15" hidden="false" customHeight="false" outlineLevel="0" collapsed="false">
      <c r="A56" s="0" t="n">
        <v>55</v>
      </c>
      <c r="B56" s="0" t="n">
        <v>42979</v>
      </c>
      <c r="C56" s="0" t="n">
        <v>40565</v>
      </c>
    </row>
    <row r="57" customFormat="false" ht="15" hidden="false" customHeight="false" outlineLevel="0" collapsed="false">
      <c r="A57" s="0" t="n">
        <v>56</v>
      </c>
      <c r="B57" s="0" t="n">
        <v>38230</v>
      </c>
      <c r="C57" s="0" t="n">
        <v>36591</v>
      </c>
    </row>
    <row r="58" customFormat="false" ht="15" hidden="false" customHeight="false" outlineLevel="0" collapsed="false">
      <c r="A58" s="0" t="n">
        <v>57</v>
      </c>
      <c r="B58" s="0" t="n">
        <v>43723</v>
      </c>
      <c r="C58" s="0" t="n">
        <v>41026</v>
      </c>
    </row>
    <row r="59" customFormat="false" ht="15" hidden="false" customHeight="false" outlineLevel="0" collapsed="false">
      <c r="A59" s="0" t="n">
        <v>58</v>
      </c>
      <c r="B59" s="0" t="n">
        <v>43330</v>
      </c>
      <c r="C59" s="0" t="n">
        <v>42739</v>
      </c>
    </row>
    <row r="60" customFormat="false" ht="15" hidden="false" customHeight="false" outlineLevel="0" collapsed="false">
      <c r="A60" s="0" t="n">
        <v>59</v>
      </c>
      <c r="B60" s="0" t="n">
        <v>45274</v>
      </c>
      <c r="C60" s="0" t="n">
        <v>42558</v>
      </c>
    </row>
    <row r="61" customFormat="false" ht="15" hidden="false" customHeight="false" outlineLevel="0" collapsed="false">
      <c r="A61" s="0" t="n">
        <v>60</v>
      </c>
      <c r="B61" s="0" t="n">
        <v>40734</v>
      </c>
      <c r="C61" s="0" t="n">
        <v>49925</v>
      </c>
    </row>
    <row r="62" customFormat="false" ht="15" hidden="false" customHeight="false" outlineLevel="0" collapsed="false">
      <c r="A62" s="0" t="n">
        <v>61</v>
      </c>
      <c r="C62" s="0" t="n">
        <v>33126</v>
      </c>
    </row>
    <row r="63" customFormat="false" ht="15" hidden="false" customHeight="false" outlineLevel="0" collapsed="false">
      <c r="A63" s="0" t="n">
        <v>62</v>
      </c>
      <c r="C63" s="0" t="n">
        <v>42502</v>
      </c>
    </row>
    <row r="64" customFormat="false" ht="15" hidden="false" customHeight="false" outlineLevel="0" collapsed="false">
      <c r="A64" s="0" t="n">
        <v>63</v>
      </c>
      <c r="C64" s="0" t="n">
        <v>34983</v>
      </c>
    </row>
    <row r="65" customFormat="false" ht="15" hidden="false" customHeight="false" outlineLevel="0" collapsed="false">
      <c r="A65" s="0" t="n">
        <v>64</v>
      </c>
      <c r="C65" s="0" t="n">
        <v>42359</v>
      </c>
    </row>
    <row r="66" customFormat="false" ht="15" hidden="false" customHeight="false" outlineLevel="0" collapsed="false">
      <c r="A66" s="0" t="n">
        <v>65</v>
      </c>
      <c r="C66" s="0" t="n">
        <v>38539</v>
      </c>
    </row>
    <row r="67" customFormat="false" ht="15" hidden="false" customHeight="false" outlineLevel="0" collapsed="false">
      <c r="A67" s="0" t="n">
        <v>66</v>
      </c>
      <c r="C67" s="0" t="n">
        <v>32727</v>
      </c>
    </row>
    <row r="68" customFormat="false" ht="15" hidden="false" customHeight="false" outlineLevel="0" collapsed="false">
      <c r="A68" s="0" t="n">
        <v>67</v>
      </c>
      <c r="C68" s="0" t="n">
        <v>41333</v>
      </c>
    </row>
    <row r="69" customFormat="false" ht="15" hidden="false" customHeight="false" outlineLevel="0" collapsed="false">
      <c r="A69" s="0" t="n">
        <v>68</v>
      </c>
      <c r="C69" s="0" t="n">
        <v>48383</v>
      </c>
    </row>
    <row r="70" customFormat="false" ht="15" hidden="false" customHeight="false" outlineLevel="0" collapsed="false">
      <c r="A70" s="0" t="n">
        <v>69</v>
      </c>
      <c r="C70" s="0" t="n">
        <v>35870</v>
      </c>
    </row>
    <row r="71" customFormat="false" ht="15" hidden="false" customHeight="false" outlineLevel="0" collapsed="false">
      <c r="A71" s="0" t="n">
        <v>70</v>
      </c>
      <c r="C71" s="0" t="n">
        <v>42936</v>
      </c>
    </row>
    <row r="72" customFormat="false" ht="15" hidden="false" customHeight="false" outlineLevel="0" collapsed="false">
      <c r="A72" s="0" t="n">
        <v>71</v>
      </c>
      <c r="C72" s="0" t="n">
        <v>39925</v>
      </c>
    </row>
    <row r="73" customFormat="false" ht="15" hidden="false" customHeight="false" outlineLevel="0" collapsed="false">
      <c r="A73" s="0" t="n">
        <v>72</v>
      </c>
      <c r="C73" s="0" t="n">
        <v>36645</v>
      </c>
    </row>
    <row r="74" customFormat="false" ht="15" hidden="false" customHeight="false" outlineLevel="0" collapsed="false">
      <c r="A74" s="0" t="n">
        <v>73</v>
      </c>
      <c r="C74" s="0" t="n">
        <v>42082</v>
      </c>
    </row>
    <row r="75" customFormat="false" ht="15" hidden="false" customHeight="false" outlineLevel="0" collapsed="false">
      <c r="A75" s="0" t="n">
        <v>74</v>
      </c>
      <c r="C75" s="0" t="n">
        <v>34389</v>
      </c>
    </row>
    <row r="76" customFormat="false" ht="15" hidden="false" customHeight="false" outlineLevel="0" collapsed="false">
      <c r="A76" s="0" t="n">
        <v>75</v>
      </c>
      <c r="C76" s="0" t="n">
        <v>40508</v>
      </c>
    </row>
    <row r="77" customFormat="false" ht="15" hidden="false" customHeight="false" outlineLevel="0" collapsed="false">
      <c r="A77" s="0" t="n">
        <v>76</v>
      </c>
      <c r="C77" s="0" t="n">
        <v>41085</v>
      </c>
    </row>
    <row r="78" customFormat="false" ht="15" hidden="false" customHeight="false" outlineLevel="0" collapsed="false">
      <c r="A78" s="0" t="n">
        <v>77</v>
      </c>
      <c r="C78" s="0" t="n">
        <v>41006</v>
      </c>
    </row>
    <row r="79" customFormat="false" ht="15" hidden="false" customHeight="false" outlineLevel="0" collapsed="false">
      <c r="A79" s="0" t="n">
        <v>78</v>
      </c>
      <c r="C79" s="0" t="n">
        <v>37864</v>
      </c>
    </row>
    <row r="80" customFormat="false" ht="15" hidden="false" customHeight="false" outlineLevel="0" collapsed="false">
      <c r="A80" s="0" t="n">
        <v>79</v>
      </c>
      <c r="C80" s="0" t="n">
        <v>41527</v>
      </c>
    </row>
    <row r="81" customFormat="false" ht="15" hidden="false" customHeight="false" outlineLevel="0" collapsed="false">
      <c r="A81" s="0" t="n">
        <v>80</v>
      </c>
      <c r="C81" s="0" t="n">
        <v>35797</v>
      </c>
    </row>
    <row r="82" customFormat="false" ht="15" hidden="false" customHeight="false" outlineLevel="0" collapsed="false">
      <c r="A82" s="0" t="n">
        <v>81</v>
      </c>
      <c r="C82" s="0" t="n">
        <v>36719</v>
      </c>
    </row>
    <row r="83" customFormat="false" ht="15" hidden="false" customHeight="false" outlineLevel="0" collapsed="false">
      <c r="A83" s="0" t="n">
        <v>82</v>
      </c>
      <c r="C83" s="0" t="n">
        <v>30473</v>
      </c>
    </row>
    <row r="84" customFormat="false" ht="15" hidden="false" customHeight="false" outlineLevel="0" collapsed="false">
      <c r="A84" s="0" t="n">
        <v>83</v>
      </c>
      <c r="C84" s="0" t="n">
        <v>43739</v>
      </c>
    </row>
    <row r="85" customFormat="false" ht="15" hidden="false" customHeight="false" outlineLevel="0" collapsed="false">
      <c r="A85" s="0" t="n">
        <v>84</v>
      </c>
      <c r="C85" s="0" t="n">
        <v>40560</v>
      </c>
    </row>
    <row r="86" customFormat="false" ht="15" hidden="false" customHeight="false" outlineLevel="0" collapsed="false">
      <c r="A86" s="0" t="n">
        <v>85</v>
      </c>
      <c r="C86" s="0" t="n">
        <v>40056</v>
      </c>
    </row>
    <row r="87" customFormat="false" ht="15" hidden="false" customHeight="false" outlineLevel="0" collapsed="false">
      <c r="A87" s="0" t="n">
        <v>86</v>
      </c>
      <c r="C87" s="0" t="n">
        <v>40168</v>
      </c>
    </row>
    <row r="88" customFormat="false" ht="15" hidden="false" customHeight="false" outlineLevel="0" collapsed="false">
      <c r="A88" s="0" t="n">
        <v>87</v>
      </c>
      <c r="C88" s="0" t="n">
        <v>42556</v>
      </c>
    </row>
    <row r="89" customFormat="false" ht="15" hidden="false" customHeight="false" outlineLevel="0" collapsed="false">
      <c r="A89" s="0" t="n">
        <v>88</v>
      </c>
      <c r="C89" s="0" t="n">
        <v>33672</v>
      </c>
    </row>
    <row r="90" customFormat="false" ht="15" hidden="false" customHeight="false" outlineLevel="0" collapsed="false">
      <c r="A90" s="0" t="n">
        <v>89</v>
      </c>
      <c r="C90" s="0" t="n">
        <v>48786</v>
      </c>
    </row>
    <row r="91" customFormat="false" ht="15" hidden="false" customHeight="false" outlineLevel="0" collapsed="false">
      <c r="A91" s="0" t="n">
        <v>90</v>
      </c>
      <c r="C91" s="0" t="n">
        <v>38876</v>
      </c>
    </row>
    <row r="92" customFormat="false" ht="15" hidden="false" customHeight="false" outlineLevel="0" collapsed="false">
      <c r="A92" s="0" t="n">
        <v>91</v>
      </c>
      <c r="C92" s="0" t="n">
        <v>36372</v>
      </c>
    </row>
    <row r="93" customFormat="false" ht="15" hidden="false" customHeight="false" outlineLevel="0" collapsed="false">
      <c r="A93" s="0" t="n">
        <v>92</v>
      </c>
      <c r="C93" s="0" t="n">
        <v>51802</v>
      </c>
    </row>
    <row r="94" customFormat="false" ht="15" hidden="false" customHeight="false" outlineLevel="0" collapsed="false">
      <c r="A94" s="0" t="n">
        <v>93</v>
      </c>
      <c r="C94" s="0" t="n">
        <v>36891</v>
      </c>
    </row>
    <row r="95" customFormat="false" ht="15" hidden="false" customHeight="false" outlineLevel="0" collapsed="false">
      <c r="A95" s="0" t="n">
        <v>94</v>
      </c>
      <c r="C95" s="0" t="n">
        <v>37221</v>
      </c>
    </row>
    <row r="96" customFormat="false" ht="15" hidden="false" customHeight="false" outlineLevel="0" collapsed="false">
      <c r="A96" s="0" t="n">
        <v>95</v>
      </c>
      <c r="C96" s="0" t="n">
        <v>33160</v>
      </c>
    </row>
    <row r="97" customFormat="false" ht="15" hidden="false" customHeight="false" outlineLevel="0" collapsed="false">
      <c r="A97" s="0" t="n">
        <v>96</v>
      </c>
      <c r="C97" s="0" t="n">
        <v>39745</v>
      </c>
    </row>
    <row r="98" customFormat="false" ht="15" hidden="false" customHeight="false" outlineLevel="0" collapsed="false">
      <c r="A98" s="0" t="n">
        <v>97</v>
      </c>
      <c r="C98" s="0" t="n">
        <v>38259</v>
      </c>
    </row>
    <row r="99" customFormat="false" ht="15" hidden="false" customHeight="false" outlineLevel="0" collapsed="false">
      <c r="A99" s="0" t="n">
        <v>98</v>
      </c>
      <c r="C99" s="0" t="n">
        <v>50504</v>
      </c>
    </row>
    <row r="100" customFormat="false" ht="15" hidden="false" customHeight="false" outlineLevel="0" collapsed="false">
      <c r="A100" s="0" t="n">
        <v>99</v>
      </c>
      <c r="C100" s="0" t="n">
        <v>43174</v>
      </c>
    </row>
    <row r="101" customFormat="false" ht="15" hidden="false" customHeight="false" outlineLevel="0" collapsed="false">
      <c r="A101" s="0" t="n">
        <v>100</v>
      </c>
      <c r="C101" s="0" t="n">
        <v>38554</v>
      </c>
    </row>
    <row r="102" customFormat="false" ht="15" hidden="false" customHeight="false" outlineLevel="0" collapsed="false">
      <c r="A102" s="0" t="n">
        <v>101</v>
      </c>
      <c r="C102" s="0" t="n">
        <v>37253</v>
      </c>
    </row>
    <row r="103" customFormat="false" ht="15" hidden="false" customHeight="false" outlineLevel="0" collapsed="false">
      <c r="A103" s="0" t="n">
        <v>102</v>
      </c>
      <c r="C103" s="0" t="n">
        <v>33369</v>
      </c>
    </row>
    <row r="104" customFormat="false" ht="15" hidden="false" customHeight="false" outlineLevel="0" collapsed="false">
      <c r="A104" s="0" t="n">
        <v>103</v>
      </c>
      <c r="C104" s="0" t="n">
        <v>35899</v>
      </c>
    </row>
    <row r="105" customFormat="false" ht="15" hidden="false" customHeight="false" outlineLevel="0" collapsed="false">
      <c r="A105" s="0" t="n">
        <v>104</v>
      </c>
      <c r="C105" s="0" t="n">
        <v>34604</v>
      </c>
    </row>
    <row r="106" customFormat="false" ht="15" hidden="false" customHeight="false" outlineLevel="0" collapsed="false">
      <c r="A106" s="0" t="n">
        <v>105</v>
      </c>
      <c r="C106" s="0" t="n">
        <v>38125</v>
      </c>
    </row>
    <row r="107" customFormat="false" ht="15" hidden="false" customHeight="false" outlineLevel="0" collapsed="false">
      <c r="A107" s="0" t="n">
        <v>106</v>
      </c>
      <c r="C107" s="0" t="n">
        <v>23204</v>
      </c>
    </row>
    <row r="108" customFormat="false" ht="15" hidden="false" customHeight="false" outlineLevel="0" collapsed="false">
      <c r="A108" s="0" t="n">
        <v>107</v>
      </c>
      <c r="C108" s="0" t="n">
        <v>45418</v>
      </c>
    </row>
    <row r="109" customFormat="false" ht="15" hidden="false" customHeight="false" outlineLevel="0" collapsed="false">
      <c r="A109" s="0" t="n">
        <v>108</v>
      </c>
      <c r="C109" s="0" t="n">
        <v>35698</v>
      </c>
    </row>
    <row r="110" customFormat="false" ht="15" hidden="false" customHeight="false" outlineLevel="0" collapsed="false">
      <c r="A110" s="0" t="n">
        <v>109</v>
      </c>
      <c r="C110" s="0" t="n">
        <v>46856</v>
      </c>
    </row>
    <row r="111" customFormat="false" ht="15" hidden="false" customHeight="false" outlineLevel="0" collapsed="false">
      <c r="A111" s="0" t="n">
        <v>110</v>
      </c>
      <c r="C111" s="0" t="n">
        <v>32556</v>
      </c>
    </row>
    <row r="112" customFormat="false" ht="15" hidden="false" customHeight="false" outlineLevel="0" collapsed="false">
      <c r="A112" s="0" t="n">
        <v>111</v>
      </c>
      <c r="C112" s="0" t="n">
        <v>40453</v>
      </c>
    </row>
    <row r="113" customFormat="false" ht="15" hidden="false" customHeight="false" outlineLevel="0" collapsed="false">
      <c r="A113" s="0" t="n">
        <v>112</v>
      </c>
      <c r="C113" s="0" t="n">
        <v>39905</v>
      </c>
    </row>
    <row r="114" customFormat="false" ht="15" hidden="false" customHeight="false" outlineLevel="0" collapsed="false">
      <c r="A114" s="0" t="n">
        <v>113</v>
      </c>
      <c r="C114" s="0" t="n">
        <v>31219</v>
      </c>
    </row>
    <row r="115" customFormat="false" ht="15" hidden="false" customHeight="false" outlineLevel="0" collapsed="false">
      <c r="A115" s="0" t="n">
        <v>114</v>
      </c>
      <c r="C115" s="0" t="n">
        <v>43415</v>
      </c>
    </row>
    <row r="116" customFormat="false" ht="15" hidden="false" customHeight="false" outlineLevel="0" collapsed="false">
      <c r="A116" s="0" t="n">
        <v>115</v>
      </c>
      <c r="C116" s="0" t="n">
        <v>33943</v>
      </c>
    </row>
    <row r="117" customFormat="false" ht="15" hidden="false" customHeight="false" outlineLevel="0" collapsed="false">
      <c r="A117" s="0" t="n">
        <v>116</v>
      </c>
      <c r="C117" s="0" t="n">
        <v>45382</v>
      </c>
    </row>
    <row r="118" customFormat="false" ht="15" hidden="false" customHeight="false" outlineLevel="0" collapsed="false">
      <c r="A118" s="0" t="n">
        <v>117</v>
      </c>
      <c r="C118" s="0" t="n">
        <v>29961</v>
      </c>
    </row>
    <row r="119" customFormat="false" ht="15" hidden="false" customHeight="false" outlineLevel="0" collapsed="false">
      <c r="A119" s="0" t="n">
        <v>118</v>
      </c>
      <c r="C119" s="0" t="n">
        <v>36523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6" activeCellId="0" sqref="D6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8"/>
    <col collapsed="false" customWidth="true" hidden="false" outlineLevel="0" max="3" min="3" style="0" width="10.56"/>
    <col collapsed="false" customWidth="true" hidden="false" outlineLevel="0" max="4" min="4" style="0" width="10.41"/>
    <col collapsed="false" customWidth="true" hidden="false" outlineLevel="0" max="1025" min="5" style="0" width="8.67"/>
  </cols>
  <sheetData>
    <row r="1" customFormat="false" ht="15" hidden="false" customHeight="false" outlineLevel="0" collapsed="false">
      <c r="A1" s="0" t="s">
        <v>22</v>
      </c>
    </row>
    <row r="3" customFormat="false" ht="15" hidden="false" customHeight="false" outlineLevel="0" collapsed="false">
      <c r="B3" s="6" t="str">
        <f aca="false">""</f>
        <v/>
      </c>
      <c r="C3" s="6" t="s">
        <v>23</v>
      </c>
      <c r="D3" s="6" t="s">
        <v>24</v>
      </c>
    </row>
    <row r="4" customFormat="false" ht="15" hidden="false" customHeight="false" outlineLevel="0" collapsed="false">
      <c r="B4" s="6" t="s">
        <v>25</v>
      </c>
      <c r="C4" s="13" t="n">
        <f aca="false">MIN(Adat!B2:B61)</f>
        <v>30024</v>
      </c>
      <c r="D4" s="13" t="n">
        <f aca="false">MIN(Adat!C2:C119)</f>
        <v>23204</v>
      </c>
    </row>
    <row r="5" customFormat="false" ht="15" hidden="false" customHeight="false" outlineLevel="0" collapsed="false">
      <c r="B5" s="6" t="s">
        <v>26</v>
      </c>
      <c r="C5" s="13" t="n">
        <f aca="false">MAX(Adat!B2:B61)</f>
        <v>47944</v>
      </c>
      <c r="D5" s="13" t="n">
        <f aca="false">MAX(Adat!C2:C119)</f>
        <v>51802</v>
      </c>
    </row>
    <row r="6" customFormat="false" ht="15" hidden="false" customHeight="false" outlineLevel="0" collapsed="false">
      <c r="B6" s="14" t="s">
        <v>27</v>
      </c>
      <c r="C6" s="13" t="n">
        <f aca="false">AVERAGE(Adat!B2:B61)</f>
        <v>40256.0833333333</v>
      </c>
      <c r="D6" s="13" t="n">
        <f aca="false">AVERAGE(Adat!C2:C119)</f>
        <v>39206.7203389831</v>
      </c>
    </row>
    <row r="7" customFormat="false" ht="15" hidden="false" customHeight="false" outlineLevel="0" collapsed="false">
      <c r="B7" s="14" t="s">
        <v>28</v>
      </c>
      <c r="C7" s="13" t="n">
        <f aca="false">_xlfn.STDEV.S(Adat!B2:B61)</f>
        <v>4251.39366697344</v>
      </c>
      <c r="D7" s="13" t="n">
        <f aca="false">_xlfn.STDEV.S(Adat!C2:C119)</f>
        <v>5092.45417450288</v>
      </c>
    </row>
    <row r="8" customFormat="false" ht="15" hidden="false" customHeight="false" outlineLevel="0" collapsed="false">
      <c r="B8" s="14" t="s">
        <v>29</v>
      </c>
      <c r="C8" s="15" t="n">
        <f aca="false">COUNT(Adat!B2:B61)</f>
        <v>60</v>
      </c>
      <c r="D8" s="15" t="n">
        <f aca="false">COUNT(Adat!C2:C119)</f>
        <v>118</v>
      </c>
    </row>
    <row r="9" customFormat="false" ht="15" hidden="false" customHeight="false" outlineLevel="0" collapsed="false">
      <c r="B9" s="14" t="s">
        <v>30</v>
      </c>
      <c r="C9" s="15" t="n">
        <f aca="false">C7/SQRT(C8)</f>
        <v>548.852562345327</v>
      </c>
      <c r="D9" s="15" t="n">
        <f aca="false">D7/SQRT(D8)</f>
        <v>468.798405585771</v>
      </c>
    </row>
    <row r="10" customFormat="false" ht="15" hidden="false" customHeight="false" outlineLevel="0" collapsed="false">
      <c r="B10" s="6" t="s">
        <v>31</v>
      </c>
      <c r="C10" s="6" t="n">
        <v>0.05</v>
      </c>
      <c r="D10" s="15" t="str">
        <f aca="false">""</f>
        <v/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7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31" activeCellId="0" sqref="H31"/>
    </sheetView>
  </sheetViews>
  <sheetFormatPr defaultRowHeight="15" zeroHeight="false" outlineLevelRow="0" outlineLevelCol="0"/>
  <cols>
    <col collapsed="false" customWidth="true" hidden="false" outlineLevel="0" max="3" min="1" style="0" width="8.71"/>
    <col collapsed="false" customWidth="true" hidden="false" outlineLevel="0" max="4" min="4" style="0" width="16.57"/>
    <col collapsed="false" customWidth="true" hidden="false" outlineLevel="0" max="5" min="5" style="0" width="18.85"/>
    <col collapsed="false" customWidth="true" hidden="false" outlineLevel="0" max="6" min="6" style="0" width="12.42"/>
    <col collapsed="false" customWidth="true" hidden="false" outlineLevel="0" max="7" min="7" style="0" width="8.71"/>
    <col collapsed="false" customWidth="true" hidden="false" outlineLevel="0" max="8" min="8" style="0" width="17.59"/>
    <col collapsed="false" customWidth="true" hidden="false" outlineLevel="0" max="9" min="9" style="0" width="8.71"/>
    <col collapsed="false" customWidth="true" hidden="false" outlineLevel="0" max="10" min="10" style="0" width="13.7"/>
    <col collapsed="false" customWidth="true" hidden="false" outlineLevel="0" max="11" min="11" style="0" width="12.71"/>
    <col collapsed="false" customWidth="true" hidden="false" outlineLevel="0" max="1018" min="12" style="0" width="8.71"/>
    <col collapsed="false" customWidth="true" hidden="false" outlineLevel="0" max="1025" min="1019" style="0" width="8.67"/>
  </cols>
  <sheetData>
    <row r="1" customFormat="false" ht="15" hidden="false" customHeight="false" outlineLevel="0" collapsed="false">
      <c r="A1" s="0" t="s">
        <v>32</v>
      </c>
    </row>
    <row r="3" customFormat="false" ht="15" hidden="false" customHeight="false" outlineLevel="0" collapsed="false">
      <c r="C3" s="0" t="str">
        <f aca="false">AlapStat!B3</f>
        <v/>
      </c>
      <c r="D3" s="0" t="str">
        <f aca="false">AlapStat!C3</f>
        <v>Brand A</v>
      </c>
      <c r="E3" s="0" t="str">
        <f aca="false">AlapStat!D3</f>
        <v>Brand B</v>
      </c>
    </row>
    <row r="4" customFormat="false" ht="15" hidden="false" customHeight="false" outlineLevel="0" collapsed="false">
      <c r="C4" s="0" t="str">
        <f aca="false">AlapStat!B4</f>
        <v>min</v>
      </c>
      <c r="D4" s="16" t="n">
        <f aca="false">AlapStat!C4</f>
        <v>30024</v>
      </c>
      <c r="E4" s="16" t="n">
        <f aca="false">AlapStat!D4</f>
        <v>23204</v>
      </c>
    </row>
    <row r="5" customFormat="false" ht="15" hidden="false" customHeight="false" outlineLevel="0" collapsed="false">
      <c r="C5" s="0" t="str">
        <f aca="false">AlapStat!B5</f>
        <v>max</v>
      </c>
      <c r="D5" s="16" t="n">
        <f aca="false">AlapStat!C5</f>
        <v>47944</v>
      </c>
      <c r="E5" s="16" t="n">
        <f aca="false">AlapStat!D5</f>
        <v>51802</v>
      </c>
    </row>
    <row r="6" customFormat="false" ht="15" hidden="false" customHeight="false" outlineLevel="0" collapsed="false">
      <c r="C6" s="0" t="str">
        <f aca="false">AlapStat!B6</f>
        <v>átlag</v>
      </c>
      <c r="D6" s="16" t="n">
        <f aca="false">AlapStat!C6</f>
        <v>40256.0833333333</v>
      </c>
      <c r="E6" s="16" t="n">
        <f aca="false">AlapStat!D6</f>
        <v>39206.7203389831</v>
      </c>
    </row>
    <row r="7" customFormat="false" ht="15" hidden="false" customHeight="false" outlineLevel="0" collapsed="false">
      <c r="C7" s="0" t="str">
        <f aca="false">AlapStat!B7</f>
        <v>szórás</v>
      </c>
      <c r="D7" s="16" t="n">
        <f aca="false">AlapStat!C7</f>
        <v>4251.39366697344</v>
      </c>
      <c r="E7" s="16" t="n">
        <f aca="false">AlapStat!D7</f>
        <v>5092.45417450288</v>
      </c>
    </row>
    <row r="8" customFormat="false" ht="15" hidden="false" customHeight="false" outlineLevel="0" collapsed="false">
      <c r="C8" s="0" t="str">
        <f aca="false">AlapStat!B8</f>
        <v>n</v>
      </c>
      <c r="D8" s="0" t="n">
        <f aca="false">AlapStat!C8</f>
        <v>60</v>
      </c>
      <c r="E8" s="0" t="n">
        <f aca="false">AlapStat!D8</f>
        <v>118</v>
      </c>
    </row>
    <row r="9" customFormat="false" ht="15" hidden="false" customHeight="false" outlineLevel="0" collapsed="false">
      <c r="C9" s="0" t="str">
        <f aca="false">AlapStat!B9</f>
        <v>átlag.szórása</v>
      </c>
      <c r="D9" s="16" t="n">
        <f aca="false">AlapStat!C9</f>
        <v>548.852562345327</v>
      </c>
      <c r="E9" s="16" t="n">
        <f aca="false">AlapStat!D9</f>
        <v>468.798405585771</v>
      </c>
    </row>
    <row r="10" customFormat="false" ht="15" hidden="false" customHeight="false" outlineLevel="0" collapsed="false">
      <c r="C10" s="0" t="str">
        <f aca="false">AlapStat!B10</f>
        <v>alfa =</v>
      </c>
      <c r="D10" s="0" t="n">
        <f aca="false">AlapStat!C10</f>
        <v>0.05</v>
      </c>
      <c r="E10" s="0" t="str">
        <f aca="false">AlapStat!D10</f>
        <v/>
      </c>
    </row>
    <row r="13" customFormat="false" ht="15" hidden="false" customHeight="false" outlineLevel="0" collapsed="false">
      <c r="D13" s="0" t="s">
        <v>33</v>
      </c>
      <c r="E13" s="0" t="s">
        <v>34</v>
      </c>
      <c r="H13" s="6"/>
    </row>
    <row r="14" customFormat="false" ht="13.8" hidden="false" customHeight="false" outlineLevel="0" collapsed="false">
      <c r="C14" s="0" t="n">
        <v>1</v>
      </c>
      <c r="D14" s="16" t="n">
        <f aca="false">PERCENTILE(Adat!$B$2:$B$61,(Adat!A2-1)/(AlapStat!$C$8-1))</f>
        <v>30024</v>
      </c>
      <c r="E14" s="16" t="n">
        <f aca="false">_xlfn.NORM.S.INV(C14/(AlapStat!$C$8+1))</f>
        <v>-2.13468333391306</v>
      </c>
      <c r="F14" s="16"/>
      <c r="H14" s="6"/>
    </row>
    <row r="15" customFormat="false" ht="13.8" hidden="false" customHeight="false" outlineLevel="0" collapsed="false">
      <c r="C15" s="0" t="n">
        <v>2</v>
      </c>
      <c r="D15" s="16" t="n">
        <f aca="false">PERCENTILE(Adat!$B$2:$B$61,(Adat!A3-1)/(AlapStat!$C$8-1))</f>
        <v>30962</v>
      </c>
      <c r="E15" s="16" t="n">
        <f aca="false">_xlfn.NORM.S.INV(C15/(AlapStat!$C$8+1))</f>
        <v>-1.84132620013724</v>
      </c>
      <c r="F15" s="16"/>
      <c r="H15" s="6"/>
    </row>
    <row r="16" customFormat="false" ht="13.8" hidden="false" customHeight="false" outlineLevel="0" collapsed="false">
      <c r="C16" s="0" t="n">
        <v>3</v>
      </c>
      <c r="D16" s="16" t="n">
        <f aca="false">PERCENTILE(Adat!$B$2:$B$61,(Adat!A4-1)/(AlapStat!$C$8-1))</f>
        <v>32247</v>
      </c>
      <c r="E16" s="16" t="n">
        <f aca="false">_xlfn.NORM.S.INV(C16/(AlapStat!$C$8+1))</f>
        <v>-1.65285363251701</v>
      </c>
      <c r="F16" s="16"/>
      <c r="H16" s="6"/>
    </row>
    <row r="17" customFormat="false" ht="13.8" hidden="false" customHeight="false" outlineLevel="0" collapsed="false">
      <c r="C17" s="0" t="n">
        <v>4</v>
      </c>
      <c r="D17" s="16" t="n">
        <f aca="false">PERCENTILE(Adat!$B$2:$B$61,(Adat!A5-1)/(AlapStat!$C$8-1))</f>
        <v>32523</v>
      </c>
      <c r="E17" s="16" t="n">
        <f aca="false">_xlfn.NORM.S.INV(C17/(AlapStat!$C$8+1))</f>
        <v>-1.50959208990538</v>
      </c>
      <c r="F17" s="16"/>
      <c r="H17" s="6"/>
    </row>
    <row r="18" customFormat="false" ht="13.8" hidden="false" customHeight="false" outlineLevel="0" collapsed="false">
      <c r="C18" s="0" t="n">
        <v>5</v>
      </c>
      <c r="D18" s="16" t="n">
        <f aca="false">PERCENTILE(Adat!$B$2:$B$61,(Adat!A6-1)/(AlapStat!$C$8-1))</f>
        <v>33534</v>
      </c>
      <c r="E18" s="16" t="n">
        <f aca="false">_xlfn.NORM.S.INV(C18/(AlapStat!$C$8+1))</f>
        <v>-1.3919602799626</v>
      </c>
      <c r="F18" s="16"/>
      <c r="H18" s="6"/>
    </row>
    <row r="19" customFormat="false" ht="13.8" hidden="false" customHeight="false" outlineLevel="0" collapsed="false">
      <c r="C19" s="0" t="n">
        <v>6</v>
      </c>
      <c r="D19" s="16" t="n">
        <f aca="false">PERCENTILE(Adat!$B$2:$B$61,(Adat!A7-1)/(AlapStat!$C$8-1))</f>
        <v>34277</v>
      </c>
      <c r="E19" s="16" t="n">
        <f aca="false">_xlfn.NORM.S.INV(C19/(AlapStat!$C$8+1))</f>
        <v>-1.29094914768228</v>
      </c>
      <c r="F19" s="16"/>
      <c r="H19" s="6"/>
    </row>
    <row r="20" customFormat="false" ht="13.8" hidden="false" customHeight="false" outlineLevel="0" collapsed="false">
      <c r="C20" s="0" t="n">
        <v>7</v>
      </c>
      <c r="D20" s="16" t="n">
        <f aca="false">PERCENTILE(Adat!$B$2:$B$61,(Adat!A8-1)/(AlapStat!$C$8-1))</f>
        <v>34439</v>
      </c>
      <c r="E20" s="16" t="n">
        <f aca="false">_xlfn.NORM.S.INV(C20/(AlapStat!$C$8+1))</f>
        <v>-1.20162668788281</v>
      </c>
      <c r="F20" s="16"/>
      <c r="H20" s="6"/>
      <c r="K20" s="6"/>
    </row>
    <row r="21" customFormat="false" ht="13.8" hidden="false" customHeight="false" outlineLevel="0" collapsed="false">
      <c r="C21" s="0" t="n">
        <v>8</v>
      </c>
      <c r="D21" s="16" t="n">
        <f aca="false">PERCENTILE(Adat!$B$2:$B$61,(Adat!A9-1)/(AlapStat!$C$8-1))</f>
        <v>34888</v>
      </c>
      <c r="E21" s="16" t="n">
        <f aca="false">_xlfn.NORM.S.INV(C21/(AlapStat!$C$8+1))</f>
        <v>-1.1209830393527</v>
      </c>
      <c r="F21" s="16"/>
      <c r="H21" s="6"/>
      <c r="K21" s="6"/>
    </row>
    <row r="22" customFormat="false" ht="13.8" hidden="false" customHeight="false" outlineLevel="0" collapsed="false">
      <c r="C22" s="0" t="n">
        <v>9</v>
      </c>
      <c r="D22" s="16" t="n">
        <f aca="false">PERCENTILE(Adat!$B$2:$B$61,(Adat!A10-1)/(AlapStat!$C$8-1))</f>
        <v>35245</v>
      </c>
      <c r="E22" s="16" t="n">
        <f aca="false">_xlfn.NORM.S.INV(C22/(AlapStat!$C$8+1))</f>
        <v>-1.04703818482935</v>
      </c>
      <c r="F22" s="16"/>
      <c r="H22" s="6"/>
      <c r="K22" s="6"/>
    </row>
    <row r="23" customFormat="false" ht="13.8" hidden="false" customHeight="false" outlineLevel="0" collapsed="false">
      <c r="C23" s="0" t="n">
        <v>10</v>
      </c>
      <c r="D23" s="16" t="n">
        <f aca="false">PERCENTILE(Adat!$B$2:$B$61,(Adat!A11-1)/(AlapStat!$C$8-1))</f>
        <v>35351</v>
      </c>
      <c r="E23" s="16" t="n">
        <f aca="false">_xlfn.NORM.S.INV(C23/(AlapStat!$C$8+1))</f>
        <v>-0.978415525720012</v>
      </c>
      <c r="F23" s="16"/>
      <c r="H23" s="6"/>
      <c r="K23" s="6"/>
    </row>
    <row r="24" customFormat="false" ht="13.8" hidden="false" customHeight="false" outlineLevel="0" collapsed="false">
      <c r="C24" s="0" t="n">
        <v>11</v>
      </c>
      <c r="D24" s="16" t="n">
        <f aca="false">PERCENTILE(Adat!$B$2:$B$61,(Adat!A12-1)/(AlapStat!$C$8-1))</f>
        <v>35705</v>
      </c>
      <c r="E24" s="16" t="n">
        <f aca="false">_xlfn.NORM.S.INV(C24/(AlapStat!$C$8+1))</f>
        <v>-0.914116301414476</v>
      </c>
      <c r="F24" s="16"/>
      <c r="H24" s="6"/>
      <c r="K24" s="6"/>
    </row>
    <row r="25" customFormat="false" ht="13.8" hidden="false" customHeight="false" outlineLevel="0" collapsed="false">
      <c r="C25" s="0" t="n">
        <v>12</v>
      </c>
      <c r="D25" s="16" t="n">
        <f aca="false">PERCENTILE(Adat!$B$2:$B$61,(Adat!A13-1)/(AlapStat!$C$8-1))</f>
        <v>36262</v>
      </c>
      <c r="E25" s="16" t="n">
        <f aca="false">_xlfn.NORM.S.INV(C25/(AlapStat!$C$8+1))</f>
        <v>-0.85339079766343</v>
      </c>
      <c r="F25" s="16"/>
      <c r="H25" s="6"/>
      <c r="K25" s="6"/>
    </row>
    <row r="26" customFormat="false" ht="13.8" hidden="false" customHeight="false" outlineLevel="0" collapsed="false">
      <c r="C26" s="0" t="n">
        <v>13</v>
      </c>
      <c r="D26" s="16" t="n">
        <f aca="false">PERCENTILE(Adat!$B$2:$B$61,(Adat!A14-1)/(AlapStat!$C$8-1))</f>
        <v>36271</v>
      </c>
      <c r="E26" s="16" t="n">
        <f aca="false">_xlfn.NORM.S.INV(C26/(AlapStat!$C$8+1))</f>
        <v>-0.79566029928393</v>
      </c>
      <c r="F26" s="16"/>
      <c r="H26" s="6"/>
      <c r="K26" s="6"/>
    </row>
    <row r="27" customFormat="false" ht="13.8" hidden="false" customHeight="false" outlineLevel="0" collapsed="false">
      <c r="C27" s="0" t="n">
        <v>14</v>
      </c>
      <c r="D27" s="16" t="n">
        <f aca="false">PERCENTILE(Adat!$B$2:$B$61,(Adat!A15-1)/(AlapStat!$C$8-1))</f>
        <v>36991</v>
      </c>
      <c r="E27" s="16" t="n">
        <f aca="false">_xlfn.NORM.S.INV(C27/(AlapStat!$C$8+1))</f>
        <v>-0.74046746864157</v>
      </c>
      <c r="F27" s="16"/>
      <c r="H27" s="6"/>
      <c r="K27" s="6"/>
    </row>
    <row r="28" customFormat="false" ht="13.8" hidden="false" customHeight="false" outlineLevel="0" collapsed="false">
      <c r="C28" s="0" t="n">
        <v>15</v>
      </c>
      <c r="D28" s="16" t="n">
        <f aca="false">PERCENTILE(Adat!$B$2:$B$61,(Adat!A16-1)/(AlapStat!$C$8-1))</f>
        <v>37305</v>
      </c>
      <c r="E28" s="16" t="n">
        <f aca="false">_xlfn.NORM.S.INV(C28/(AlapStat!$C$8+1))</f>
        <v>-0.687443523449877</v>
      </c>
      <c r="F28" s="16"/>
      <c r="H28" s="6"/>
    </row>
    <row r="29" customFormat="false" ht="13.8" hidden="false" customHeight="false" outlineLevel="0" collapsed="false">
      <c r="C29" s="0" t="n">
        <v>16</v>
      </c>
      <c r="D29" s="16" t="n">
        <f aca="false">PERCENTILE(Adat!$B$2:$B$61,(Adat!A17-1)/(AlapStat!$C$8-1))</f>
        <v>37700</v>
      </c>
      <c r="E29" s="16" t="n">
        <f aca="false">_xlfn.NORM.S.INV(C29/(AlapStat!$C$8+1))</f>
        <v>-0.636285791799107</v>
      </c>
      <c r="F29" s="16"/>
      <c r="G29" s="6" t="n">
        <v>10</v>
      </c>
      <c r="H29" s="6" t="s">
        <v>35</v>
      </c>
      <c r="J29" s="17"/>
      <c r="K29" s="6"/>
    </row>
    <row r="30" customFormat="false" ht="13.8" hidden="false" customHeight="false" outlineLevel="0" collapsed="false">
      <c r="C30" s="0" t="n">
        <v>17</v>
      </c>
      <c r="D30" s="16" t="n">
        <f aca="false">PERCENTILE(Adat!$B$2:$B$61,(Adat!A18-1)/(AlapStat!$C$8-1))</f>
        <v>37795</v>
      </c>
      <c r="E30" s="16" t="n">
        <f aca="false">_xlfn.NORM.S.INV(C30/(AlapStat!$C$8+1))</f>
        <v>-0.586741920076347</v>
      </c>
      <c r="F30" s="16"/>
      <c r="H30" s="6" t="s">
        <v>36</v>
      </c>
      <c r="I30" s="6"/>
      <c r="J30" s="17"/>
      <c r="K30" s="6"/>
    </row>
    <row r="31" customFormat="false" ht="13.8" hidden="false" customHeight="false" outlineLevel="0" collapsed="false">
      <c r="C31" s="0" t="n">
        <v>18</v>
      </c>
      <c r="D31" s="16" t="n">
        <f aca="false">PERCENTILE(Adat!$B$2:$B$61,(Adat!A19-1)/(AlapStat!$C$8-1))</f>
        <v>38168</v>
      </c>
      <c r="E31" s="16" t="n">
        <f aca="false">_xlfn.NORM.S.INV(C31/(AlapStat!$C$8+1))</f>
        <v>-0.53859848315853</v>
      </c>
      <c r="F31" s="16"/>
      <c r="G31" s="0" t="n">
        <v>0</v>
      </c>
      <c r="H31" s="13" t="n">
        <f aca="false">(($G$29-G31)*$D$4+G31*$D$5)/$G$29</f>
        <v>30024</v>
      </c>
      <c r="I31" s="15" t="n">
        <f aca="false">COUNTIFS(Adat!$B$2:$B$61,TEXT(H31,"&gt;= #####.##"))</f>
        <v>60</v>
      </c>
      <c r="J31" s="6"/>
    </row>
    <row r="32" customFormat="false" ht="13.8" hidden="false" customHeight="false" outlineLevel="0" collapsed="false">
      <c r="C32" s="0" t="n">
        <v>19</v>
      </c>
      <c r="D32" s="16" t="n">
        <f aca="false">PERCENTILE(Adat!$B$2:$B$61,(Adat!A20-1)/(AlapStat!$C$8-1))</f>
        <v>38219</v>
      </c>
      <c r="E32" s="16" t="n">
        <f aca="false">_xlfn.NORM.S.INV(C32/(AlapStat!$C$8+1))</f>
        <v>-0.491672587911352</v>
      </c>
      <c r="F32" s="16"/>
      <c r="G32" s="0" t="n">
        <v>1</v>
      </c>
      <c r="H32" s="13" t="n">
        <f aca="false">(($G$29-G32)*$D$4+G32*$D$5)/$G$29</f>
        <v>31816</v>
      </c>
      <c r="I32" s="15" t="n">
        <f aca="false">COUNTIFS(Adat!$B$2:$B$61,TEXT(H32,"&gt;= #####.##"))</f>
        <v>58</v>
      </c>
      <c r="J32" s="15" t="n">
        <f aca="false">I31-I32</f>
        <v>2</v>
      </c>
    </row>
    <row r="33" customFormat="false" ht="13.8" hidden="false" customHeight="false" outlineLevel="0" collapsed="false">
      <c r="C33" s="0" t="n">
        <v>20</v>
      </c>
      <c r="D33" s="16" t="n">
        <f aca="false">PERCENTILE(Adat!$B$2:$B$61,(Adat!A21-1)/(AlapStat!$C$8-1))</f>
        <v>38230</v>
      </c>
      <c r="E33" s="16" t="n">
        <f aca="false">_xlfn.NORM.S.INV(C33/(AlapStat!$C$8+1))</f>
        <v>-0.445805560400676</v>
      </c>
      <c r="F33" s="16"/>
      <c r="G33" s="0" t="n">
        <v>2</v>
      </c>
      <c r="H33" s="13" t="n">
        <f aca="false">(($G$29-G33)*$D$4+G33*$D$5)/$G$29</f>
        <v>33608</v>
      </c>
      <c r="I33" s="15" t="n">
        <f aca="false">COUNTIFS(Adat!$B$2:$B$61,TEXT(H33,"&gt;= #####.##"))</f>
        <v>55</v>
      </c>
      <c r="J33" s="15" t="n">
        <f aca="false">I32-I33</f>
        <v>3</v>
      </c>
    </row>
    <row r="34" customFormat="false" ht="13.8" hidden="false" customHeight="false" outlineLevel="0" collapsed="false">
      <c r="C34" s="0" t="n">
        <v>21</v>
      </c>
      <c r="D34" s="16" t="n">
        <f aca="false">PERCENTILE(Adat!$B$2:$B$61,(Adat!A22-1)/(AlapStat!$C$8-1))</f>
        <v>38730</v>
      </c>
      <c r="E34" s="16" t="n">
        <f aca="false">_xlfn.NORM.S.INV(C34/(AlapStat!$C$8+1))</f>
        <v>-0.400858113491923</v>
      </c>
      <c r="F34" s="16"/>
      <c r="G34" s="0" t="n">
        <v>3</v>
      </c>
      <c r="H34" s="13" t="n">
        <f aca="false">(($G$29-G34)*$D$4+G34*$D$5)/$G$29</f>
        <v>35400</v>
      </c>
      <c r="I34" s="15" t="n">
        <f aca="false">COUNTIFS(Adat!$B$2:$B$61,TEXT(H34,"&gt;= #####.##"))</f>
        <v>50</v>
      </c>
      <c r="J34" s="15" t="n">
        <f aca="false">I33-I34</f>
        <v>5</v>
      </c>
    </row>
    <row r="35" customFormat="false" ht="13.8" hidden="false" customHeight="false" outlineLevel="0" collapsed="false">
      <c r="C35" s="0" t="n">
        <v>22</v>
      </c>
      <c r="D35" s="16" t="n">
        <f aca="false">PERCENTILE(Adat!$B$2:$B$61,(Adat!A23-1)/(AlapStat!$C$8-1))</f>
        <v>38875</v>
      </c>
      <c r="E35" s="16" t="n">
        <f aca="false">_xlfn.NORM.S.INV(C35/(AlapStat!$C$8+1))</f>
        <v>-0.356706584870012</v>
      </c>
      <c r="F35" s="16"/>
      <c r="G35" s="0" t="n">
        <v>4</v>
      </c>
      <c r="H35" s="13" t="n">
        <f aca="false">(($G$29-G35)*$D$4+G35*$D$5)/$G$29</f>
        <v>37192</v>
      </c>
      <c r="I35" s="15" t="n">
        <f aca="false">COUNTIFS(Adat!$B$2:$B$61,TEXT(H35,"&gt;= #####.##"))</f>
        <v>46</v>
      </c>
      <c r="J35" s="15" t="n">
        <f aca="false">I34-I35</f>
        <v>4</v>
      </c>
    </row>
    <row r="36" customFormat="false" ht="13.8" hidden="false" customHeight="false" outlineLevel="0" collapsed="false">
      <c r="C36" s="0" t="n">
        <v>23</v>
      </c>
      <c r="D36" s="16" t="n">
        <f aca="false">PERCENTILE(Adat!$B$2:$B$61,(Adat!A24-1)/(AlapStat!$C$8-1))</f>
        <v>39278</v>
      </c>
      <c r="E36" s="16" t="n">
        <f aca="false">_xlfn.NORM.S.INV(C36/(AlapStat!$C$8+1))</f>
        <v>-0.313239960732027</v>
      </c>
      <c r="F36" s="16"/>
      <c r="G36" s="0" t="n">
        <v>5</v>
      </c>
      <c r="H36" s="13" t="n">
        <f aca="false">(($G$29-G36)*$D$4+G36*$D$5)/$G$29</f>
        <v>38984</v>
      </c>
      <c r="I36" s="15" t="n">
        <f aca="false">COUNTIFS(Adat!$B$2:$B$61,TEXT(H36,"&gt;= #####.##"))</f>
        <v>38</v>
      </c>
      <c r="J36" s="15" t="n">
        <f aca="false">I35-I36</f>
        <v>8</v>
      </c>
    </row>
    <row r="37" customFormat="false" ht="13.8" hidden="false" customHeight="false" outlineLevel="0" collapsed="false">
      <c r="C37" s="0" t="n">
        <v>24</v>
      </c>
      <c r="D37" s="16" t="n">
        <f aca="false">PERCENTILE(Adat!$B$2:$B$61,(Adat!A25-1)/(AlapStat!$C$8-1))</f>
        <v>39284</v>
      </c>
      <c r="E37" s="16" t="n">
        <f aca="false">_xlfn.NORM.S.INV(C37/(AlapStat!$C$8+1))</f>
        <v>-0.270357483332753</v>
      </c>
      <c r="F37" s="16"/>
      <c r="G37" s="0" t="n">
        <v>6</v>
      </c>
      <c r="H37" s="13" t="n">
        <f aca="false">(($G$29-G37)*$D$4+G37*$D$5)/$G$29</f>
        <v>40776</v>
      </c>
      <c r="I37" s="15" t="n">
        <f aca="false">COUNTIFS(Adat!$B$2:$B$61,TEXT(H37,"&gt;= #####.##"))</f>
        <v>32</v>
      </c>
      <c r="J37" s="15" t="n">
        <f aca="false">I36-I37</f>
        <v>6</v>
      </c>
    </row>
    <row r="38" customFormat="false" ht="13.8" hidden="false" customHeight="false" outlineLevel="0" collapsed="false">
      <c r="C38" s="0" t="n">
        <v>25</v>
      </c>
      <c r="D38" s="16" t="n">
        <f aca="false">PERCENTILE(Adat!$B$2:$B$61,(Adat!A26-1)/(AlapStat!$C$8-1))</f>
        <v>39386</v>
      </c>
      <c r="E38" s="16" t="n">
        <f aca="false">_xlfn.NORM.S.INV(C38/(AlapStat!$C$8+1))</f>
        <v>-0.227966696566032</v>
      </c>
      <c r="F38" s="16"/>
      <c r="G38" s="0" t="n">
        <v>7</v>
      </c>
      <c r="H38" s="13" t="n">
        <f aca="false">(($G$29-G38)*$D$4+G38*$D$5)/$G$29</f>
        <v>42568</v>
      </c>
      <c r="I38" s="15" t="n">
        <f aca="false">COUNTIFS(Adat!$B$2:$B$61,TEXT(H38,"&gt;= #####.##"))</f>
        <v>20</v>
      </c>
      <c r="J38" s="15" t="n">
        <f aca="false">I37-I38</f>
        <v>12</v>
      </c>
    </row>
    <row r="39" customFormat="false" ht="13.8" hidden="false" customHeight="false" outlineLevel="0" collapsed="false">
      <c r="C39" s="0" t="n">
        <v>26</v>
      </c>
      <c r="D39" s="16" t="n">
        <f aca="false">PERCENTILE(Adat!$B$2:$B$61,(Adat!A27-1)/(AlapStat!$C$8-1))</f>
        <v>39726</v>
      </c>
      <c r="E39" s="16" t="n">
        <f aca="false">_xlfn.NORM.S.INV(C39/(AlapStat!$C$8+1))</f>
        <v>-0.185981822220581</v>
      </c>
      <c r="F39" s="16"/>
      <c r="G39" s="0" t="n">
        <v>8</v>
      </c>
      <c r="H39" s="13" t="n">
        <f aca="false">(($G$29-G39)*$D$4+G39*$D$5)/$G$29</f>
        <v>44360</v>
      </c>
      <c r="I39" s="15" t="n">
        <f aca="false">COUNTIFS(Adat!$B$2:$B$61,TEXT(H39,"&gt;= #####.##"))</f>
        <v>9</v>
      </c>
      <c r="J39" s="15" t="n">
        <f aca="false">I38-I39</f>
        <v>11</v>
      </c>
    </row>
    <row r="40" customFormat="false" ht="13.8" hidden="false" customHeight="false" outlineLevel="0" collapsed="false">
      <c r="C40" s="0" t="n">
        <v>27</v>
      </c>
      <c r="D40" s="16" t="n">
        <f aca="false">PERCENTILE(Adat!$B$2:$B$61,(Adat!A28-1)/(AlapStat!$C$8-1))</f>
        <v>40291</v>
      </c>
      <c r="E40" s="16" t="n">
        <f aca="false">_xlfn.NORM.S.INV(C40/(AlapStat!$C$8+1))</f>
        <v>-0.144322386314604</v>
      </c>
      <c r="F40" s="16"/>
      <c r="G40" s="0" t="n">
        <v>9</v>
      </c>
      <c r="H40" s="13" t="n">
        <f aca="false">(($G$29-G40)*$D$4+G40*$D$5)/$G$29</f>
        <v>46152</v>
      </c>
      <c r="I40" s="15" t="n">
        <f aca="false">COUNTIFS(Adat!$B$2:$B$61,TEXT(H40,"&gt;= #####.##"))</f>
        <v>3</v>
      </c>
      <c r="J40" s="15" t="n">
        <f aca="false">I39-I40</f>
        <v>6</v>
      </c>
    </row>
    <row r="41" customFormat="false" ht="13.8" hidden="false" customHeight="false" outlineLevel="0" collapsed="false">
      <c r="C41" s="0" t="n">
        <v>28</v>
      </c>
      <c r="D41" s="16" t="n">
        <f aca="false">PERCENTILE(Adat!$B$2:$B$61,(Adat!A29-1)/(AlapStat!$C$8-1))</f>
        <v>40734</v>
      </c>
      <c r="E41" s="16" t="n">
        <f aca="false">_xlfn.NORM.S.INV(C41/(AlapStat!$C$8+1))</f>
        <v>-0.102912033721444</v>
      </c>
      <c r="F41" s="16"/>
      <c r="G41" s="0" t="n">
        <v>10</v>
      </c>
      <c r="H41" s="13" t="n">
        <f aca="false">(($G$29-G41)*$D$4+G41*$D$5)/$G$29</f>
        <v>47944</v>
      </c>
      <c r="I41" s="15" t="n">
        <f aca="false">COUNTIFS(Adat!$B$2:$B$61,TEXT(H41,"&gt;= #####.##"))</f>
        <v>1</v>
      </c>
      <c r="J41" s="15" t="n">
        <f aca="false">I40-I41</f>
        <v>2</v>
      </c>
    </row>
    <row r="42" customFormat="false" ht="13.8" hidden="false" customHeight="false" outlineLevel="0" collapsed="false">
      <c r="C42" s="0" t="n">
        <v>29</v>
      </c>
      <c r="D42" s="16" t="n">
        <f aca="false">PERCENTILE(Adat!$B$2:$B$61,(Adat!A30-1)/(AlapStat!$C$8-1))</f>
        <v>41083</v>
      </c>
      <c r="E42" s="16" t="n">
        <f aca="false">_xlfn.NORM.S.INV(C42/(AlapStat!$C$8+1))</f>
        <v>-0.0616774825659391</v>
      </c>
      <c r="F42" s="16"/>
      <c r="H42" s="6"/>
      <c r="I42" s="6"/>
      <c r="J42" s="17"/>
      <c r="K42" s="6"/>
    </row>
    <row r="43" customFormat="false" ht="13.8" hidden="false" customHeight="false" outlineLevel="0" collapsed="false">
      <c r="C43" s="0" t="n">
        <v>30</v>
      </c>
      <c r="D43" s="16" t="n">
        <f aca="false">PERCENTILE(Adat!$B$2:$B$61,(Adat!A31-1)/(AlapStat!$C$8-1))</f>
        <v>41126</v>
      </c>
      <c r="E43" s="16" t="n">
        <f aca="false">_xlfn.NORM.S.INV(C43/(AlapStat!$C$8+1))</f>
        <v>-0.0205475791820154</v>
      </c>
      <c r="F43" s="16"/>
      <c r="H43" s="6"/>
      <c r="I43" s="6"/>
      <c r="J43" s="17"/>
      <c r="K43" s="6"/>
    </row>
    <row r="44" customFormat="false" ht="13.8" hidden="false" customHeight="false" outlineLevel="0" collapsed="false">
      <c r="C44" s="0" t="n">
        <v>31</v>
      </c>
      <c r="D44" s="16" t="n">
        <f aca="false">PERCENTILE(Adat!$B$2:$B$61,(Adat!A32-1)/(AlapStat!$C$8-1))</f>
        <v>41419</v>
      </c>
      <c r="E44" s="16" t="n">
        <f aca="false">_xlfn.NORM.S.INV(C44/(AlapStat!$C$8+1))</f>
        <v>0.0205475791820154</v>
      </c>
      <c r="F44" s="16"/>
      <c r="H44" s="6"/>
      <c r="I44" s="6"/>
      <c r="J44" s="17"/>
      <c r="K44" s="6"/>
    </row>
    <row r="45" customFormat="false" ht="13.8" hidden="false" customHeight="false" outlineLevel="0" collapsed="false">
      <c r="C45" s="0" t="n">
        <v>32</v>
      </c>
      <c r="D45" s="16" t="n">
        <f aca="false">PERCENTILE(Adat!$B$2:$B$61,(Adat!A33-1)/(AlapStat!$C$8-1))</f>
        <v>41502</v>
      </c>
      <c r="E45" s="16" t="n">
        <f aca="false">_xlfn.NORM.S.INV(C45/(AlapStat!$C$8+1))</f>
        <v>0.0616774825659391</v>
      </c>
      <c r="F45" s="16"/>
      <c r="H45" s="6"/>
      <c r="I45" s="6"/>
      <c r="J45" s="17"/>
      <c r="K45" s="6"/>
    </row>
    <row r="46" customFormat="false" ht="13.8" hidden="false" customHeight="false" outlineLevel="0" collapsed="false">
      <c r="C46" s="0" t="n">
        <v>33</v>
      </c>
      <c r="D46" s="16" t="n">
        <f aca="false">PERCENTILE(Adat!$B$2:$B$61,(Adat!A34-1)/(AlapStat!$C$8-1))</f>
        <v>41600</v>
      </c>
      <c r="E46" s="16" t="n">
        <f aca="false">_xlfn.NORM.S.INV(C46/(AlapStat!$C$8+1))</f>
        <v>0.102912033721444</v>
      </c>
      <c r="F46" s="16"/>
      <c r="H46" s="6"/>
      <c r="I46" s="6"/>
      <c r="J46" s="17"/>
      <c r="K46" s="6"/>
    </row>
    <row r="47" customFormat="false" ht="13.8" hidden="false" customHeight="false" outlineLevel="0" collapsed="false">
      <c r="C47" s="0" t="n">
        <v>34</v>
      </c>
      <c r="D47" s="16" t="n">
        <f aca="false">PERCENTILE(Adat!$B$2:$B$61,(Adat!A35-1)/(AlapStat!$C$8-1))</f>
        <v>41616</v>
      </c>
      <c r="E47" s="16" t="n">
        <f aca="false">_xlfn.NORM.S.INV(C47/(AlapStat!$C$8+1))</f>
        <v>0.144322386314604</v>
      </c>
      <c r="F47" s="16"/>
      <c r="H47" s="6"/>
      <c r="I47" s="6"/>
      <c r="J47" s="17"/>
      <c r="K47" s="6"/>
    </row>
    <row r="48" customFormat="false" ht="13.8" hidden="false" customHeight="false" outlineLevel="0" collapsed="false">
      <c r="C48" s="0" t="n">
        <v>35</v>
      </c>
      <c r="D48" s="16" t="n">
        <f aca="false">PERCENTILE(Adat!$B$2:$B$61,(Adat!A36-1)/(AlapStat!$C$8-1))</f>
        <v>41706</v>
      </c>
      <c r="E48" s="16" t="n">
        <f aca="false">_xlfn.NORM.S.INV(C48/(AlapStat!$C$8+1))</f>
        <v>0.185981822220581</v>
      </c>
      <c r="F48" s="16"/>
      <c r="H48" s="6"/>
      <c r="I48" s="6"/>
      <c r="J48" s="17"/>
      <c r="K48" s="6"/>
    </row>
    <row r="49" customFormat="false" ht="13.8" hidden="false" customHeight="false" outlineLevel="0" collapsed="false">
      <c r="C49" s="0" t="n">
        <v>36</v>
      </c>
      <c r="D49" s="16" t="n">
        <f aca="false">PERCENTILE(Adat!$B$2:$B$61,(Adat!A37-1)/(AlapStat!$C$8-1))</f>
        <v>41995</v>
      </c>
      <c r="E49" s="16" t="n">
        <f aca="false">_xlfn.NORM.S.INV(C49/(AlapStat!$C$8+1))</f>
        <v>0.227966696566032</v>
      </c>
      <c r="F49" s="16"/>
      <c r="H49" s="6"/>
      <c r="I49" s="6"/>
      <c r="J49" s="17"/>
      <c r="K49" s="6"/>
    </row>
    <row r="50" customFormat="false" ht="13.8" hidden="false" customHeight="false" outlineLevel="0" collapsed="false">
      <c r="C50" s="0" t="n">
        <v>37</v>
      </c>
      <c r="D50" s="16" t="n">
        <f aca="false">PERCENTILE(Adat!$B$2:$B$61,(Adat!A38-1)/(AlapStat!$C$8-1))</f>
        <v>42033</v>
      </c>
      <c r="E50" s="16" t="n">
        <f aca="false">_xlfn.NORM.S.INV(C50/(AlapStat!$C$8+1))</f>
        <v>0.270357483332753</v>
      </c>
      <c r="F50" s="16"/>
      <c r="H50" s="6"/>
      <c r="I50" s="6"/>
      <c r="J50" s="17"/>
      <c r="K50" s="6"/>
    </row>
    <row r="51" customFormat="false" ht="13.8" hidden="false" customHeight="false" outlineLevel="0" collapsed="false">
      <c r="C51" s="0" t="n">
        <v>38</v>
      </c>
      <c r="D51" s="16" t="n">
        <f aca="false">PERCENTILE(Adat!$B$2:$B$61,(Adat!A39-1)/(AlapStat!$C$8-1))</f>
        <v>42103</v>
      </c>
      <c r="E51" s="16" t="n">
        <f aca="false">_xlfn.NORM.S.INV(C51/(AlapStat!$C$8+1))</f>
        <v>0.313239960732027</v>
      </c>
      <c r="F51" s="16"/>
      <c r="H51" s="6"/>
      <c r="I51" s="6"/>
      <c r="J51" s="17"/>
      <c r="K51" s="6"/>
    </row>
    <row r="52" customFormat="false" ht="13.8" hidden="false" customHeight="false" outlineLevel="0" collapsed="false">
      <c r="C52" s="0" t="n">
        <v>39</v>
      </c>
      <c r="D52" s="16" t="n">
        <f aca="false">PERCENTILE(Adat!$B$2:$B$61,(Adat!A40-1)/(AlapStat!$C$8-1))</f>
        <v>42242</v>
      </c>
      <c r="E52" s="16" t="n">
        <f aca="false">_xlfn.NORM.S.INV(C52/(AlapStat!$C$8+1))</f>
        <v>0.356706584870012</v>
      </c>
      <c r="F52" s="16"/>
      <c r="H52" s="6"/>
      <c r="I52" s="6"/>
      <c r="J52" s="17"/>
      <c r="K52" s="6"/>
    </row>
    <row r="53" customFormat="false" ht="13.8" hidden="false" customHeight="false" outlineLevel="0" collapsed="false">
      <c r="C53" s="0" t="n">
        <v>40</v>
      </c>
      <c r="D53" s="16" t="n">
        <f aca="false">PERCENTILE(Adat!$B$2:$B$61,(Adat!A41-1)/(AlapStat!$C$8-1))</f>
        <v>42424</v>
      </c>
      <c r="E53" s="16" t="n">
        <f aca="false">_xlfn.NORM.S.INV(C53/(AlapStat!$C$8+1))</f>
        <v>0.400858113491923</v>
      </c>
      <c r="F53" s="16"/>
      <c r="H53" s="6"/>
      <c r="I53" s="6"/>
      <c r="J53" s="17"/>
      <c r="K53" s="6"/>
      <c r="L53" s="6"/>
      <c r="M53" s="6"/>
    </row>
    <row r="54" customFormat="false" ht="13.8" hidden="false" customHeight="false" outlineLevel="0" collapsed="false">
      <c r="C54" s="0" t="n">
        <v>41</v>
      </c>
      <c r="D54" s="16" t="n">
        <f aca="false">PERCENTILE(Adat!$B$2:$B$61,(Adat!A42-1)/(AlapStat!$C$8-1))</f>
        <v>42766</v>
      </c>
      <c r="E54" s="16" t="n">
        <f aca="false">_xlfn.NORM.S.INV(C54/(AlapStat!$C$8+1))</f>
        <v>0.445805560400676</v>
      </c>
      <c r="F54" s="16"/>
      <c r="H54" s="6"/>
      <c r="I54" s="6"/>
      <c r="J54" s="17"/>
      <c r="K54" s="6"/>
      <c r="L54" s="18"/>
      <c r="M54" s="6"/>
    </row>
    <row r="55" customFormat="false" ht="13.8" hidden="false" customHeight="false" outlineLevel="0" collapsed="false">
      <c r="C55" s="0" t="n">
        <v>42</v>
      </c>
      <c r="D55" s="16" t="n">
        <f aca="false">PERCENTILE(Adat!$B$2:$B$61,(Adat!A43-1)/(AlapStat!$C$8-1))</f>
        <v>42857</v>
      </c>
      <c r="E55" s="16" t="n">
        <f aca="false">_xlfn.NORM.S.INV(C55/(AlapStat!$C$8+1))</f>
        <v>0.491672587911352</v>
      </c>
      <c r="F55" s="16"/>
      <c r="H55" s="6"/>
      <c r="I55" s="6"/>
      <c r="J55" s="17"/>
      <c r="K55" s="6"/>
      <c r="L55" s="19"/>
      <c r="M55" s="6"/>
    </row>
    <row r="56" customFormat="false" ht="13.8" hidden="false" customHeight="false" outlineLevel="0" collapsed="false">
      <c r="C56" s="0" t="n">
        <v>43</v>
      </c>
      <c r="D56" s="16" t="n">
        <f aca="false">PERCENTILE(Adat!$B$2:$B$61,(Adat!A44-1)/(AlapStat!$C$8-1))</f>
        <v>42979</v>
      </c>
      <c r="E56" s="16" t="n">
        <f aca="false">_xlfn.NORM.S.INV(C56/(AlapStat!$C$8+1))</f>
        <v>0.53859848315853</v>
      </c>
      <c r="F56" s="16"/>
      <c r="H56" s="6"/>
      <c r="I56" s="6"/>
      <c r="J56" s="17"/>
      <c r="K56" s="6"/>
      <c r="L56" s="19"/>
      <c r="M56" s="6"/>
    </row>
    <row r="57" customFormat="false" ht="13.8" hidden="false" customHeight="false" outlineLevel="0" collapsed="false">
      <c r="C57" s="0" t="n">
        <v>44</v>
      </c>
      <c r="D57" s="16" t="n">
        <f aca="false">PERCENTILE(Adat!$B$2:$B$61,(Adat!A45-1)/(AlapStat!$C$8-1))</f>
        <v>43077</v>
      </c>
      <c r="E57" s="16" t="n">
        <f aca="false">_xlfn.NORM.S.INV(C57/(AlapStat!$C$8+1))</f>
        <v>0.586741920076347</v>
      </c>
      <c r="F57" s="16"/>
      <c r="H57" s="6"/>
      <c r="I57" s="6"/>
      <c r="J57" s="17"/>
      <c r="K57" s="6"/>
      <c r="L57" s="19"/>
    </row>
    <row r="58" customFormat="false" ht="13.8" hidden="false" customHeight="false" outlineLevel="0" collapsed="false">
      <c r="C58" s="0" t="n">
        <v>45</v>
      </c>
      <c r="D58" s="16" t="n">
        <f aca="false">PERCENTILE(Adat!$B$2:$B$61,(Adat!A46-1)/(AlapStat!$C$8-1))</f>
        <v>43086</v>
      </c>
      <c r="E58" s="16" t="n">
        <f aca="false">_xlfn.NORM.S.INV(C58/(AlapStat!$C$8+1))</f>
        <v>0.636285791799107</v>
      </c>
      <c r="F58" s="16"/>
      <c r="H58" s="6"/>
      <c r="I58" s="6"/>
      <c r="J58" s="17"/>
      <c r="K58" s="6"/>
      <c r="L58" s="19"/>
    </row>
    <row r="59" customFormat="false" ht="13.8" hidden="false" customHeight="false" outlineLevel="0" collapsed="false">
      <c r="C59" s="0" t="n">
        <v>46</v>
      </c>
      <c r="D59" s="16" t="n">
        <f aca="false">PERCENTILE(Adat!$B$2:$B$61,(Adat!A47-1)/(AlapStat!$C$8-1))</f>
        <v>43330</v>
      </c>
      <c r="E59" s="16" t="n">
        <f aca="false">_xlfn.NORM.S.INV(C59/(AlapStat!$C$8+1))</f>
        <v>0.687443523449877</v>
      </c>
      <c r="F59" s="16"/>
      <c r="H59" s="6"/>
      <c r="I59" s="6"/>
      <c r="J59" s="17"/>
      <c r="K59" s="6"/>
      <c r="L59" s="19"/>
    </row>
    <row r="60" customFormat="false" ht="13.8" hidden="false" customHeight="false" outlineLevel="0" collapsed="false">
      <c r="C60" s="0" t="n">
        <v>47</v>
      </c>
      <c r="D60" s="16" t="n">
        <f aca="false">PERCENTILE(Adat!$B$2:$B$61,(Adat!A48-1)/(AlapStat!$C$8-1))</f>
        <v>43723</v>
      </c>
      <c r="E60" s="16" t="n">
        <f aca="false">_xlfn.NORM.S.INV(C60/(AlapStat!$C$8+1))</f>
        <v>0.74046746864157</v>
      </c>
      <c r="F60" s="16"/>
      <c r="H60" s="6"/>
      <c r="I60" s="6"/>
      <c r="J60" s="17"/>
      <c r="K60" s="6"/>
      <c r="L60" s="19"/>
    </row>
    <row r="61" customFormat="false" ht="13.8" hidden="false" customHeight="false" outlineLevel="0" collapsed="false">
      <c r="C61" s="0" t="n">
        <v>48</v>
      </c>
      <c r="D61" s="16" t="n">
        <f aca="false">PERCENTILE(Adat!$B$2:$B$61,(Adat!A49-1)/(AlapStat!$C$8-1))</f>
        <v>43751</v>
      </c>
      <c r="E61" s="16" t="n">
        <f aca="false">_xlfn.NORM.S.INV(C61/(AlapStat!$C$8+1))</f>
        <v>0.79566029928393</v>
      </c>
      <c r="F61" s="16"/>
      <c r="H61" s="6"/>
      <c r="I61" s="6"/>
      <c r="J61" s="17"/>
      <c r="K61" s="6"/>
      <c r="L61" s="19"/>
    </row>
    <row r="62" customFormat="false" ht="13.8" hidden="false" customHeight="false" outlineLevel="0" collapsed="false">
      <c r="C62" s="0" t="n">
        <v>49</v>
      </c>
      <c r="D62" s="16" t="n">
        <f aca="false">PERCENTILE(Adat!$B$2:$B$61,(Adat!A50-1)/(AlapStat!$C$8-1))</f>
        <v>43799</v>
      </c>
      <c r="E62" s="16" t="n">
        <f aca="false">_xlfn.NORM.S.INV(C62/(AlapStat!$C$8+1))</f>
        <v>0.85339079766343</v>
      </c>
      <c r="F62" s="16"/>
      <c r="H62" s="6"/>
      <c r="I62" s="6"/>
      <c r="J62" s="17"/>
      <c r="K62" s="6"/>
      <c r="L62" s="19"/>
    </row>
    <row r="63" customFormat="false" ht="13.8" hidden="false" customHeight="false" outlineLevel="0" collapsed="false">
      <c r="C63" s="0" t="n">
        <v>50</v>
      </c>
      <c r="D63" s="16" t="n">
        <f aca="false">PERCENTILE(Adat!$B$2:$B$61,(Adat!A51-1)/(AlapStat!$C$8-1))</f>
        <v>43889</v>
      </c>
      <c r="E63" s="16" t="n">
        <f aca="false">_xlfn.NORM.S.INV(C63/(AlapStat!$C$8+1))</f>
        <v>0.914116301414476</v>
      </c>
      <c r="F63" s="16"/>
      <c r="H63" s="6"/>
      <c r="I63" s="6"/>
      <c r="J63" s="17"/>
      <c r="K63" s="6"/>
      <c r="L63" s="19"/>
    </row>
    <row r="64" customFormat="false" ht="13.8" hidden="false" customHeight="false" outlineLevel="0" collapsed="false">
      <c r="C64" s="0" t="n">
        <v>51</v>
      </c>
      <c r="D64" s="16" t="n">
        <f aca="false">PERCENTILE(Adat!$B$2:$B$61,(Adat!A52-1)/(AlapStat!$C$8-1))</f>
        <v>44071</v>
      </c>
      <c r="E64" s="16" t="n">
        <f aca="false">_xlfn.NORM.S.INV(C64/(AlapStat!$C$8+1))</f>
        <v>0.978415525720012</v>
      </c>
      <c r="F64" s="16"/>
      <c r="H64" s="6"/>
      <c r="I64" s="6"/>
      <c r="J64" s="17"/>
      <c r="K64" s="6"/>
      <c r="L64" s="19"/>
    </row>
    <row r="65" customFormat="false" ht="13.8" hidden="false" customHeight="false" outlineLevel="0" collapsed="false">
      <c r="C65" s="0" t="n">
        <v>52</v>
      </c>
      <c r="D65" s="16" t="n">
        <f aca="false">PERCENTILE(Adat!$B$2:$B$61,(Adat!A53-1)/(AlapStat!$C$8-1))</f>
        <v>45024</v>
      </c>
      <c r="E65" s="16" t="n">
        <f aca="false">_xlfn.NORM.S.INV(C65/(AlapStat!$C$8+1))</f>
        <v>1.04703818482935</v>
      </c>
      <c r="F65" s="16"/>
      <c r="H65" s="6"/>
      <c r="I65" s="6"/>
      <c r="J65" s="17"/>
      <c r="K65" s="6"/>
      <c r="L65" s="19"/>
    </row>
    <row r="66" customFormat="false" ht="13.8" hidden="false" customHeight="false" outlineLevel="0" collapsed="false">
      <c r="C66" s="0" t="n">
        <v>53</v>
      </c>
      <c r="D66" s="16" t="n">
        <f aca="false">PERCENTILE(Adat!$B$2:$B$61,(Adat!A54-1)/(AlapStat!$C$8-1))</f>
        <v>45233</v>
      </c>
      <c r="E66" s="16" t="n">
        <f aca="false">_xlfn.NORM.S.INV(C66/(AlapStat!$C$8+1))</f>
        <v>1.1209830393527</v>
      </c>
      <c r="F66" s="16"/>
      <c r="H66" s="6"/>
      <c r="I66" s="6"/>
      <c r="J66" s="17"/>
      <c r="K66" s="6"/>
      <c r="L66" s="19"/>
    </row>
    <row r="67" customFormat="false" ht="13.8" hidden="false" customHeight="false" outlineLevel="0" collapsed="false">
      <c r="C67" s="0" t="n">
        <v>54</v>
      </c>
      <c r="D67" s="16" t="n">
        <f aca="false">PERCENTILE(Adat!$B$2:$B$61,(Adat!A55-1)/(AlapStat!$C$8-1))</f>
        <v>45274</v>
      </c>
      <c r="E67" s="16" t="n">
        <f aca="false">_xlfn.NORM.S.INV(C67/(AlapStat!$C$8+1))</f>
        <v>1.20162668788281</v>
      </c>
      <c r="F67" s="16"/>
      <c r="H67" s="6"/>
      <c r="I67" s="6"/>
      <c r="J67" s="17"/>
      <c r="K67" s="6"/>
      <c r="L67" s="19"/>
    </row>
    <row r="68" customFormat="false" ht="13.8" hidden="false" customHeight="false" outlineLevel="0" collapsed="false">
      <c r="C68" s="0" t="n">
        <v>55</v>
      </c>
      <c r="D68" s="16" t="n">
        <f aca="false">PERCENTILE(Adat!$B$2:$B$61,(Adat!A56-1)/(AlapStat!$C$8-1))</f>
        <v>45474</v>
      </c>
      <c r="E68" s="16" t="n">
        <f aca="false">_xlfn.NORM.S.INV(C68/(AlapStat!$C$8+1))</f>
        <v>1.29094914768228</v>
      </c>
      <c r="F68" s="16"/>
      <c r="H68" s="6"/>
      <c r="I68" s="6"/>
      <c r="J68" s="17"/>
      <c r="K68" s="6"/>
      <c r="L68" s="19"/>
    </row>
    <row r="69" customFormat="false" ht="13.8" hidden="false" customHeight="false" outlineLevel="0" collapsed="false">
      <c r="C69" s="0" t="n">
        <v>56</v>
      </c>
      <c r="D69" s="16" t="n">
        <f aca="false">PERCENTILE(Adat!$B$2:$B$61,(Adat!A57-1)/(AlapStat!$C$8-1))</f>
        <v>45493</v>
      </c>
      <c r="E69" s="16" t="n">
        <f aca="false">_xlfn.NORM.S.INV(C69/(AlapStat!$C$8+1))</f>
        <v>1.3919602799626</v>
      </c>
      <c r="F69" s="16"/>
      <c r="H69" s="6"/>
      <c r="I69" s="6"/>
      <c r="J69" s="17"/>
      <c r="K69" s="6"/>
      <c r="L69" s="19"/>
    </row>
    <row r="70" customFormat="false" ht="13.8" hidden="false" customHeight="false" outlineLevel="0" collapsed="false">
      <c r="C70" s="0" t="n">
        <v>57</v>
      </c>
      <c r="D70" s="16" t="n">
        <f aca="false">PERCENTILE(Adat!$B$2:$B$61,(Adat!A58-1)/(AlapStat!$C$8-1))</f>
        <v>46146</v>
      </c>
      <c r="E70" s="16" t="n">
        <f aca="false">_xlfn.NORM.S.INV(C70/(AlapStat!$C$8+1))</f>
        <v>1.50959208990538</v>
      </c>
      <c r="F70" s="16"/>
      <c r="H70" s="6"/>
      <c r="I70" s="6"/>
      <c r="J70" s="17"/>
      <c r="K70" s="6"/>
      <c r="L70" s="19"/>
    </row>
    <row r="71" customFormat="false" ht="13.8" hidden="false" customHeight="false" outlineLevel="0" collapsed="false">
      <c r="C71" s="0" t="n">
        <v>58</v>
      </c>
      <c r="D71" s="16" t="n">
        <f aca="false">PERCENTILE(Adat!$B$2:$B$61,(Adat!A59-1)/(AlapStat!$C$8-1))</f>
        <v>46357</v>
      </c>
      <c r="E71" s="16" t="n">
        <f aca="false">_xlfn.NORM.S.INV(C71/(AlapStat!$C$8+1))</f>
        <v>1.65285363251701</v>
      </c>
      <c r="F71" s="16"/>
      <c r="H71" s="6"/>
      <c r="I71" s="6"/>
      <c r="J71" s="17"/>
      <c r="K71" s="6"/>
      <c r="L71" s="19"/>
    </row>
    <row r="72" customFormat="false" ht="13.8" hidden="false" customHeight="false" outlineLevel="0" collapsed="false">
      <c r="C72" s="0" t="n">
        <v>59</v>
      </c>
      <c r="D72" s="16" t="n">
        <f aca="false">PERCENTILE(Adat!$B$2:$B$61,(Adat!A60-1)/(AlapStat!$C$8-1))</f>
        <v>47803</v>
      </c>
      <c r="E72" s="16" t="n">
        <f aca="false">_xlfn.NORM.S.INV(C72/(AlapStat!$C$8+1))</f>
        <v>1.84132620013723</v>
      </c>
      <c r="F72" s="16"/>
      <c r="H72" s="6"/>
      <c r="I72" s="6"/>
      <c r="J72" s="17"/>
      <c r="K72" s="6"/>
      <c r="L72" s="19"/>
    </row>
    <row r="73" customFormat="false" ht="13.8" hidden="false" customHeight="false" outlineLevel="0" collapsed="false">
      <c r="C73" s="0" t="n">
        <v>60</v>
      </c>
      <c r="D73" s="16" t="n">
        <f aca="false">PERCENTILE(Adat!$B$2:$B$61,(Adat!A61-1)/(AlapStat!$C$8-1))</f>
        <v>47944</v>
      </c>
      <c r="E73" s="16" t="n">
        <f aca="false">_xlfn.NORM.S.INV(C73/(AlapStat!$C$8+1))</f>
        <v>2.13468333391306</v>
      </c>
      <c r="F73" s="16"/>
      <c r="H73" s="6"/>
      <c r="I73" s="6"/>
      <c r="J73" s="17"/>
      <c r="K73" s="6"/>
      <c r="L73" s="19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12.14"/>
    <col collapsed="false" customWidth="true" hidden="false" outlineLevel="0" max="3" min="3" style="0" width="8.71"/>
    <col collapsed="false" customWidth="true" hidden="false" outlineLevel="0" max="4" min="4" style="0" width="10.85"/>
    <col collapsed="false" customWidth="true" hidden="false" outlineLevel="0" max="5" min="5" style="0" width="11.25"/>
    <col collapsed="false" customWidth="true" hidden="false" outlineLevel="0" max="6" min="6" style="0" width="13.02"/>
    <col collapsed="false" customWidth="true" hidden="false" outlineLevel="0" max="7" min="7" style="0" width="8.71"/>
    <col collapsed="false" customWidth="true" hidden="false" outlineLevel="0" max="8" min="8" style="0" width="10.99"/>
    <col collapsed="false" customWidth="true" hidden="false" outlineLevel="0" max="10" min="9" style="0" width="8.71"/>
    <col collapsed="false" customWidth="true" hidden="false" outlineLevel="0" max="11" min="11" style="0" width="14.01"/>
    <col collapsed="false" customWidth="true" hidden="false" outlineLevel="0" max="12" min="12" style="0" width="13.7"/>
    <col collapsed="false" customWidth="true" hidden="false" outlineLevel="0" max="1025" min="13" style="0" width="8.71"/>
  </cols>
  <sheetData>
    <row r="1" customFormat="false" ht="15" hidden="false" customHeight="false" outlineLevel="0" collapsed="false">
      <c r="A1" s="0" t="s">
        <v>8</v>
      </c>
    </row>
    <row r="3" customFormat="false" ht="15" hidden="false" customHeight="false" outlineLevel="0" collapsed="false">
      <c r="C3" s="0" t="str">
        <f aca="false">AlapStat!B3</f>
        <v/>
      </c>
      <c r="D3" s="0" t="str">
        <f aca="false">AlapStat!C3</f>
        <v>Brand A</v>
      </c>
      <c r="E3" s="0" t="str">
        <f aca="false">AlapStat!D3</f>
        <v>Brand B</v>
      </c>
    </row>
    <row r="4" customFormat="false" ht="15" hidden="false" customHeight="false" outlineLevel="0" collapsed="false">
      <c r="C4" s="0" t="str">
        <f aca="false">AlapStat!B4</f>
        <v>min</v>
      </c>
      <c r="D4" s="16" t="n">
        <f aca="false">AlapStat!C4</f>
        <v>30024</v>
      </c>
      <c r="E4" s="16" t="n">
        <f aca="false">AlapStat!D4</f>
        <v>23204</v>
      </c>
    </row>
    <row r="5" customFormat="false" ht="15" hidden="false" customHeight="false" outlineLevel="0" collapsed="false">
      <c r="C5" s="0" t="str">
        <f aca="false">AlapStat!B5</f>
        <v>max</v>
      </c>
      <c r="D5" s="16" t="n">
        <f aca="false">AlapStat!C5</f>
        <v>47944</v>
      </c>
      <c r="E5" s="16" t="n">
        <f aca="false">AlapStat!D5</f>
        <v>51802</v>
      </c>
    </row>
    <row r="6" customFormat="false" ht="15" hidden="false" customHeight="false" outlineLevel="0" collapsed="false">
      <c r="C6" s="0" t="str">
        <f aca="false">AlapStat!B6</f>
        <v>átlag</v>
      </c>
      <c r="D6" s="16" t="n">
        <f aca="false">AlapStat!C6</f>
        <v>40256.0833333333</v>
      </c>
      <c r="E6" s="16" t="n">
        <f aca="false">AlapStat!D6</f>
        <v>39206.7203389831</v>
      </c>
    </row>
    <row r="7" customFormat="false" ht="15" hidden="false" customHeight="false" outlineLevel="0" collapsed="false">
      <c r="C7" s="0" t="str">
        <f aca="false">AlapStat!B7</f>
        <v>szórás</v>
      </c>
      <c r="D7" s="16" t="n">
        <f aca="false">AlapStat!C7</f>
        <v>4251.39366697344</v>
      </c>
      <c r="E7" s="16" t="n">
        <f aca="false">AlapStat!D7</f>
        <v>5092.45417450288</v>
      </c>
    </row>
    <row r="8" customFormat="false" ht="15" hidden="false" customHeight="false" outlineLevel="0" collapsed="false">
      <c r="C8" s="0" t="str">
        <f aca="false">AlapStat!B8</f>
        <v>n</v>
      </c>
      <c r="D8" s="0" t="n">
        <f aca="false">AlapStat!C8</f>
        <v>60</v>
      </c>
      <c r="E8" s="0" t="n">
        <f aca="false">AlapStat!D8</f>
        <v>118</v>
      </c>
    </row>
    <row r="9" customFormat="false" ht="15" hidden="false" customHeight="false" outlineLevel="0" collapsed="false">
      <c r="C9" s="0" t="str">
        <f aca="false">AlapStat!B9</f>
        <v>átlag.szórása</v>
      </c>
      <c r="D9" s="16" t="n">
        <f aca="false">AlapStat!C9</f>
        <v>548.852562345327</v>
      </c>
      <c r="E9" s="16" t="n">
        <f aca="false">AlapStat!D9</f>
        <v>468.798405585771</v>
      </c>
    </row>
    <row r="10" customFormat="false" ht="15" hidden="false" customHeight="false" outlineLevel="0" collapsed="false">
      <c r="C10" s="0" t="str">
        <f aca="false">AlapStat!B10</f>
        <v>alfa =</v>
      </c>
      <c r="D10" s="0" t="n">
        <f aca="false">AlapStat!C10</f>
        <v>0.05</v>
      </c>
      <c r="E10" s="0" t="str">
        <f aca="false">AlapStat!D10</f>
        <v/>
      </c>
    </row>
    <row r="13" customFormat="false" ht="15" hidden="false" customHeight="false" outlineLevel="0" collapsed="false">
      <c r="D13" s="0" t="s">
        <v>37</v>
      </c>
    </row>
    <row r="14" customFormat="false" ht="15" hidden="false" customHeight="false" outlineLevel="0" collapsed="false">
      <c r="E14" s="0" t="n">
        <f aca="false">_xlfn.T.INV(1-D10/2,D8-1)</f>
        <v>2.00099537808827</v>
      </c>
      <c r="F14" s="0" t="n">
        <f aca="false">_xlfn.T.INV(1-D10/2,E8-1)</f>
        <v>1.9804475986834</v>
      </c>
    </row>
    <row r="16" customFormat="false" ht="15" hidden="false" customHeight="false" outlineLevel="0" collapsed="false">
      <c r="D16" s="0" t="s">
        <v>38</v>
      </c>
      <c r="E16" s="0" t="n">
        <f aca="false">D6-D9*E14</f>
        <v>39157.8318928284</v>
      </c>
    </row>
    <row r="17" customFormat="false" ht="15" hidden="false" customHeight="false" outlineLevel="0" collapsed="false">
      <c r="D17" s="0" t="s">
        <v>39</v>
      </c>
      <c r="E17" s="0" t="n">
        <f aca="false">D6+D9*E14</f>
        <v>41354.3347738382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4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13.14"/>
    <col collapsed="false" customWidth="true" hidden="false" outlineLevel="0" max="3" min="3" style="0" width="10"/>
    <col collapsed="false" customWidth="true" hidden="false" outlineLevel="0" max="5" min="4" style="0" width="11.14"/>
    <col collapsed="false" customWidth="true" hidden="false" outlineLevel="0" max="7" min="6" style="0" width="8.71"/>
    <col collapsed="false" customWidth="true" hidden="false" outlineLevel="0" max="8" min="8" style="0" width="19.3"/>
    <col collapsed="false" customWidth="true" hidden="false" outlineLevel="0" max="9" min="9" style="0" width="8.71"/>
    <col collapsed="false" customWidth="true" hidden="false" outlineLevel="0" max="10" min="10" style="0" width="17"/>
    <col collapsed="false" customWidth="true" hidden="false" outlineLevel="0" max="1025" min="11" style="0" width="8.71"/>
  </cols>
  <sheetData>
    <row r="1" customFormat="false" ht="15" hidden="false" customHeight="false" outlineLevel="0" collapsed="false">
      <c r="A1" s="12" t="s">
        <v>11</v>
      </c>
    </row>
    <row r="2" customFormat="false" ht="15" hidden="false" customHeight="false" outlineLevel="0" collapsed="false">
      <c r="B2" s="12"/>
    </row>
    <row r="3" customFormat="false" ht="15" hidden="false" customHeight="false" outlineLevel="0" collapsed="false">
      <c r="C3" s="6" t="str">
        <f aca="false">AlapStat!B3</f>
        <v/>
      </c>
      <c r="D3" s="6" t="str">
        <f aca="false">AlapStat!C3</f>
        <v>Brand A</v>
      </c>
      <c r="E3" s="6" t="str">
        <f aca="false">AlapStat!D3</f>
        <v>Brand B</v>
      </c>
    </row>
    <row r="4" customFormat="false" ht="15" hidden="false" customHeight="false" outlineLevel="0" collapsed="false">
      <c r="C4" s="6" t="str">
        <f aca="false">AlapStat!B4</f>
        <v>min</v>
      </c>
      <c r="D4" s="13" t="n">
        <f aca="false">AlapStat!C4</f>
        <v>30024</v>
      </c>
      <c r="E4" s="13" t="n">
        <f aca="false">AlapStat!D4</f>
        <v>23204</v>
      </c>
    </row>
    <row r="5" customFormat="false" ht="15" hidden="false" customHeight="false" outlineLevel="0" collapsed="false">
      <c r="C5" s="6" t="str">
        <f aca="false">AlapStat!B5</f>
        <v>max</v>
      </c>
      <c r="D5" s="13" t="n">
        <f aca="false">AlapStat!C5</f>
        <v>47944</v>
      </c>
      <c r="E5" s="13" t="n">
        <f aca="false">AlapStat!D5</f>
        <v>51802</v>
      </c>
    </row>
    <row r="6" customFormat="false" ht="15" hidden="false" customHeight="false" outlineLevel="0" collapsed="false">
      <c r="C6" s="6" t="str">
        <f aca="false">AlapStat!B6</f>
        <v>átlag</v>
      </c>
      <c r="D6" s="13" t="n">
        <f aca="false">AlapStat!C6</f>
        <v>40256.0833333333</v>
      </c>
      <c r="E6" s="13" t="n">
        <f aca="false">AlapStat!D6</f>
        <v>39206.7203389831</v>
      </c>
    </row>
    <row r="7" customFormat="false" ht="15" hidden="false" customHeight="false" outlineLevel="0" collapsed="false">
      <c r="C7" s="6" t="str">
        <f aca="false">AlapStat!B7</f>
        <v>szórás</v>
      </c>
      <c r="D7" s="13" t="n">
        <f aca="false">AlapStat!C7</f>
        <v>4251.39366697344</v>
      </c>
      <c r="E7" s="13" t="n">
        <f aca="false">AlapStat!D7</f>
        <v>5092.45417450288</v>
      </c>
    </row>
    <row r="8" customFormat="false" ht="15" hidden="false" customHeight="false" outlineLevel="0" collapsed="false">
      <c r="C8" s="6" t="str">
        <f aca="false">AlapStat!B8</f>
        <v>n</v>
      </c>
      <c r="D8" s="6" t="n">
        <f aca="false">AlapStat!C8</f>
        <v>60</v>
      </c>
      <c r="E8" s="6" t="n">
        <f aca="false">AlapStat!D8</f>
        <v>118</v>
      </c>
    </row>
    <row r="9" customFormat="false" ht="15" hidden="false" customHeight="false" outlineLevel="0" collapsed="false">
      <c r="C9" s="6" t="str">
        <f aca="false">AlapStat!B9</f>
        <v>átlag.szórása</v>
      </c>
      <c r="D9" s="13" t="n">
        <f aca="false">AlapStat!C9</f>
        <v>548.852562345327</v>
      </c>
      <c r="E9" s="13" t="n">
        <f aca="false">AlapStat!D9</f>
        <v>468.798405585771</v>
      </c>
    </row>
    <row r="10" customFormat="false" ht="15" hidden="false" customHeight="false" outlineLevel="0" collapsed="false">
      <c r="C10" s="6" t="str">
        <f aca="false">AlapStat!B10</f>
        <v>alfa =</v>
      </c>
      <c r="D10" s="6" t="n">
        <f aca="false">AlapStat!C10</f>
        <v>0.05</v>
      </c>
      <c r="E10" s="6" t="str">
        <f aca="false">AlapStat!D10</f>
        <v/>
      </c>
    </row>
    <row r="11" customFormat="false" ht="15" hidden="false" customHeight="false" outlineLevel="0" collapsed="false">
      <c r="B11" s="14"/>
      <c r="C11" s="15"/>
      <c r="D11" s="15"/>
    </row>
    <row r="12" customFormat="false" ht="15.75" hidden="false" customHeight="false" outlineLevel="0" collapsed="false">
      <c r="A12" s="6"/>
      <c r="B12" s="6"/>
      <c r="C12" s="6"/>
    </row>
    <row r="13" customFormat="false" ht="15.75" hidden="false" customHeight="false" outlineLevel="0" collapsed="false">
      <c r="D13" s="2" t="s">
        <v>23</v>
      </c>
      <c r="E13" s="20"/>
      <c r="F13" s="20"/>
      <c r="G13" s="3"/>
      <c r="H13" s="3"/>
      <c r="I13" s="3"/>
      <c r="J13" s="3"/>
      <c r="K13" s="3"/>
      <c r="L13" s="3"/>
      <c r="M13" s="3"/>
      <c r="N13" s="3"/>
      <c r="O13" s="4"/>
    </row>
    <row r="14" customFormat="false" ht="15" hidden="false" customHeight="false" outlineLevel="0" collapsed="false">
      <c r="D14" s="5"/>
      <c r="E14" s="21" t="s">
        <v>40</v>
      </c>
      <c r="F14" s="3" t="n">
        <v>40000</v>
      </c>
      <c r="G14" s="4"/>
      <c r="H14" s="6"/>
      <c r="I14" s="6"/>
      <c r="J14" s="6"/>
      <c r="K14" s="6"/>
      <c r="L14" s="6"/>
      <c r="M14" s="6"/>
      <c r="N14" s="6"/>
      <c r="O14" s="7"/>
    </row>
    <row r="15" customFormat="false" ht="15" hidden="false" customHeight="false" outlineLevel="0" collapsed="false">
      <c r="D15" s="5"/>
      <c r="E15" s="22" t="s">
        <v>41</v>
      </c>
      <c r="F15" s="9" t="s">
        <v>42</v>
      </c>
      <c r="G15" s="10"/>
      <c r="H15" s="6"/>
      <c r="I15" s="6"/>
      <c r="J15" s="6"/>
      <c r="K15" s="6"/>
      <c r="L15" s="6"/>
      <c r="M15" s="6"/>
      <c r="N15" s="6"/>
      <c r="O15" s="7"/>
    </row>
    <row r="16" customFormat="false" ht="15" hidden="false" customHeight="false" outlineLevel="0" collapsed="false">
      <c r="D16" s="5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customFormat="false" ht="15" hidden="false" customHeight="false" outlineLevel="0" collapsed="false">
      <c r="D17" s="5"/>
      <c r="E17" s="6" t="s">
        <v>43</v>
      </c>
      <c r="F17" s="6"/>
      <c r="G17" s="6"/>
      <c r="H17" s="6"/>
      <c r="I17" s="6"/>
      <c r="J17" s="6"/>
      <c r="K17" s="6"/>
      <c r="L17" s="6"/>
      <c r="M17" s="6"/>
      <c r="N17" s="6"/>
      <c r="O17" s="7"/>
    </row>
    <row r="18" customFormat="false" ht="15" hidden="false" customHeight="false" outlineLevel="0" collapsed="false">
      <c r="D18" s="5"/>
      <c r="E18" s="6" t="s">
        <v>44</v>
      </c>
      <c r="F18" s="23" t="n">
        <f aca="false">(D6-F14)/(D7/SQRT(D8))</f>
        <v>0.466579462140169</v>
      </c>
      <c r="G18" s="13"/>
      <c r="H18" s="6"/>
      <c r="I18" s="6"/>
      <c r="J18" s="6"/>
      <c r="K18" s="6"/>
      <c r="L18" s="6"/>
      <c r="M18" s="6"/>
      <c r="N18" s="6"/>
      <c r="O18" s="7"/>
    </row>
    <row r="19" customFormat="false" ht="15" hidden="false" customHeight="false" outlineLevel="0" collapsed="false">
      <c r="D19" s="5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customFormat="false" ht="15" hidden="false" customHeight="false" outlineLevel="0" collapsed="false">
      <c r="D20" s="5"/>
      <c r="E20" s="6" t="s">
        <v>45</v>
      </c>
      <c r="F20" s="6"/>
      <c r="G20" s="6" t="s">
        <v>46</v>
      </c>
      <c r="H20" s="6" t="s">
        <v>47</v>
      </c>
      <c r="I20" s="6"/>
      <c r="J20" s="6"/>
      <c r="K20" s="6"/>
      <c r="L20" s="6"/>
      <c r="M20" s="6"/>
      <c r="N20" s="6"/>
      <c r="O20" s="7"/>
    </row>
    <row r="21" customFormat="false" ht="15" hidden="false" customHeight="false" outlineLevel="0" collapsed="false">
      <c r="D21" s="5"/>
      <c r="E21" s="6" t="s">
        <v>48</v>
      </c>
      <c r="F21" s="6" t="n">
        <f aca="false">1-D10/2</f>
        <v>0.975</v>
      </c>
      <c r="G21" s="6" t="n">
        <f aca="false">_xlfn.T.INV(F21,D8-1)</f>
        <v>2.00099537808827</v>
      </c>
      <c r="H21" s="6" t="n">
        <f aca="false">_xlfn.NORM.S.INV(F21)</f>
        <v>1.95996398454005</v>
      </c>
      <c r="I21" s="6"/>
      <c r="J21" s="6"/>
      <c r="K21" s="6"/>
      <c r="L21" s="6"/>
      <c r="M21" s="6"/>
      <c r="N21" s="6"/>
      <c r="O21" s="7"/>
    </row>
    <row r="22" customFormat="false" ht="15" hidden="false" customHeight="false" outlineLevel="0" collapsed="false">
      <c r="D22" s="5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customFormat="false" ht="15" hidden="false" customHeight="false" outlineLevel="0" collapsed="false">
      <c r="D23" s="5"/>
      <c r="E23" s="6" t="s">
        <v>49</v>
      </c>
      <c r="F23" s="6"/>
      <c r="G23" s="6" t="n">
        <f aca="false">F14-D9*G21</f>
        <v>38901.7485594951</v>
      </c>
      <c r="H23" s="6" t="n">
        <f aca="false">F14+D9*H21</f>
        <v>41075.7312550194</v>
      </c>
      <c r="I23" s="6"/>
      <c r="J23" s="6"/>
      <c r="K23" s="6"/>
      <c r="L23" s="6"/>
      <c r="M23" s="6"/>
      <c r="N23" s="6"/>
      <c r="O23" s="7"/>
    </row>
    <row r="24" customFormat="false" ht="15" hidden="false" customHeight="false" outlineLevel="0" collapsed="false">
      <c r="D24" s="5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</row>
    <row r="25" customFormat="false" ht="15" hidden="false" customHeight="false" outlineLevel="0" collapsed="false">
      <c r="D25" s="5" t="s">
        <v>50</v>
      </c>
      <c r="E25" s="6" t="s">
        <v>51</v>
      </c>
      <c r="F25" s="6"/>
      <c r="G25" s="6"/>
      <c r="H25" s="6"/>
      <c r="I25" s="6"/>
      <c r="J25" s="6"/>
      <c r="K25" s="6"/>
      <c r="L25" s="6"/>
      <c r="M25" s="6"/>
      <c r="N25" s="6"/>
      <c r="O25" s="7"/>
    </row>
    <row r="26" customFormat="false" ht="15" hidden="false" customHeight="false" outlineLevel="0" collapsed="false">
      <c r="D26" s="5"/>
      <c r="E26" s="6" t="s">
        <v>52</v>
      </c>
      <c r="F26" s="6"/>
      <c r="G26" s="6"/>
      <c r="H26" s="6"/>
      <c r="I26" s="6"/>
      <c r="J26" s="6"/>
      <c r="K26" s="6"/>
      <c r="L26" s="6"/>
      <c r="M26" s="6"/>
      <c r="N26" s="6"/>
      <c r="O26" s="7"/>
    </row>
    <row r="27" customFormat="false" ht="15" hidden="false" customHeight="false" outlineLevel="0" collapsed="false">
      <c r="D27" s="5"/>
      <c r="E27" s="6" t="s">
        <v>53</v>
      </c>
      <c r="F27" s="6"/>
      <c r="G27" s="6"/>
      <c r="H27" s="6"/>
      <c r="I27" s="6"/>
      <c r="J27" s="6"/>
      <c r="K27" s="6"/>
      <c r="L27" s="6"/>
      <c r="M27" s="6"/>
      <c r="N27" s="6"/>
      <c r="O27" s="7"/>
    </row>
    <row r="28" customFormat="false" ht="15" hidden="false" customHeight="false" outlineLevel="0" collapsed="false">
      <c r="D28" s="24"/>
      <c r="E28" s="9" t="s">
        <v>54</v>
      </c>
      <c r="F28" s="9"/>
      <c r="G28" s="9"/>
      <c r="H28" s="9"/>
      <c r="I28" s="9"/>
      <c r="J28" s="9"/>
      <c r="K28" s="9"/>
      <c r="L28" s="9"/>
      <c r="M28" s="9"/>
      <c r="N28" s="9"/>
      <c r="O28" s="10"/>
    </row>
    <row r="31" customFormat="false" ht="15" hidden="false" customHeight="false" outlineLevel="0" collapsed="false">
      <c r="C31" s="2" t="s">
        <v>24</v>
      </c>
      <c r="D31" s="3" t="s">
        <v>31</v>
      </c>
      <c r="E31" s="3" t="n">
        <v>0.05</v>
      </c>
      <c r="F31" s="3"/>
      <c r="G31" s="3"/>
      <c r="H31" s="3"/>
      <c r="I31" s="3"/>
      <c r="J31" s="3"/>
      <c r="K31" s="3"/>
      <c r="L31" s="3"/>
      <c r="M31" s="3"/>
      <c r="N31" s="4"/>
    </row>
    <row r="32" customFormat="false" ht="15" hidden="false" customHeight="false" outlineLevel="0" collapsed="false">
      <c r="C32" s="5"/>
      <c r="D32" s="21" t="s">
        <v>40</v>
      </c>
      <c r="E32" s="3"/>
      <c r="F32" s="4"/>
      <c r="G32" s="6"/>
      <c r="H32" s="6"/>
      <c r="I32" s="6"/>
      <c r="J32" s="6"/>
      <c r="K32" s="6"/>
      <c r="L32" s="6"/>
      <c r="M32" s="6"/>
      <c r="N32" s="7"/>
    </row>
    <row r="33" customFormat="false" ht="15" hidden="false" customHeight="false" outlineLevel="0" collapsed="false">
      <c r="C33" s="5"/>
      <c r="D33" s="22" t="s">
        <v>41</v>
      </c>
      <c r="E33" s="9"/>
      <c r="F33" s="10"/>
      <c r="G33" s="6"/>
      <c r="H33" s="6"/>
      <c r="I33" s="6"/>
      <c r="J33" s="6"/>
      <c r="K33" s="6"/>
      <c r="L33" s="6"/>
      <c r="M33" s="6"/>
      <c r="N33" s="7"/>
    </row>
    <row r="34" customFormat="false" ht="15" hidden="false" customHeight="false" outlineLevel="0" collapsed="false">
      <c r="C34" s="5"/>
      <c r="D34" s="6"/>
      <c r="E34" s="6"/>
      <c r="F34" s="6"/>
      <c r="G34" s="6"/>
      <c r="H34" s="6"/>
      <c r="I34" s="6"/>
      <c r="J34" s="6"/>
      <c r="K34" s="6"/>
      <c r="L34" s="6"/>
      <c r="M34" s="6"/>
      <c r="N34" s="7"/>
    </row>
    <row r="35" customFormat="false" ht="15" hidden="false" customHeight="false" outlineLevel="0" collapsed="false">
      <c r="C35" s="5"/>
      <c r="D35" s="6" t="s">
        <v>43</v>
      </c>
      <c r="E35" s="6"/>
      <c r="F35" s="6"/>
      <c r="G35" s="6"/>
      <c r="H35" s="6"/>
      <c r="I35" s="6"/>
      <c r="J35" s="6"/>
      <c r="K35" s="6"/>
      <c r="L35" s="6"/>
      <c r="M35" s="6"/>
      <c r="N35" s="7"/>
    </row>
    <row r="36" customFormat="false" ht="15" hidden="false" customHeight="false" outlineLevel="0" collapsed="false">
      <c r="C36" s="5"/>
      <c r="D36" s="6" t="s">
        <v>55</v>
      </c>
      <c r="E36" s="25" t="n">
        <f aca="false">(E6-F32)/(E7/SQRT(E8))</f>
        <v>83.6323670725664</v>
      </c>
      <c r="F36" s="6"/>
      <c r="G36" s="6"/>
      <c r="H36" s="6"/>
      <c r="I36" s="6"/>
      <c r="J36" s="6"/>
      <c r="K36" s="6"/>
      <c r="L36" s="6"/>
      <c r="M36" s="6"/>
      <c r="N36" s="7"/>
    </row>
    <row r="37" customFormat="false" ht="15" hidden="false" customHeight="false" outlineLevel="0" collapsed="false">
      <c r="C37" s="5"/>
      <c r="D37" s="6"/>
      <c r="E37" s="6"/>
      <c r="F37" s="6"/>
      <c r="G37" s="6"/>
      <c r="H37" s="6"/>
      <c r="I37" s="6"/>
      <c r="J37" s="6"/>
      <c r="K37" s="6"/>
      <c r="L37" s="6"/>
      <c r="M37" s="6"/>
      <c r="N37" s="7"/>
    </row>
    <row r="38" customFormat="false" ht="15" hidden="false" customHeight="false" outlineLevel="0" collapsed="false">
      <c r="C38" s="5"/>
      <c r="D38" s="6" t="s">
        <v>45</v>
      </c>
      <c r="E38" s="6"/>
      <c r="F38" s="6" t="s">
        <v>56</v>
      </c>
      <c r="G38" s="6"/>
      <c r="H38" s="6"/>
      <c r="I38" s="6"/>
      <c r="J38" s="6"/>
      <c r="K38" s="6"/>
      <c r="L38" s="6"/>
      <c r="M38" s="6"/>
      <c r="N38" s="7"/>
    </row>
    <row r="39" customFormat="false" ht="15" hidden="false" customHeight="false" outlineLevel="0" collapsed="false">
      <c r="C39" s="5"/>
      <c r="D39" s="6" t="s">
        <v>48</v>
      </c>
      <c r="E39" s="6"/>
      <c r="F39" s="6"/>
      <c r="G39" s="6"/>
      <c r="H39" s="6"/>
      <c r="I39" s="6"/>
      <c r="J39" s="6"/>
      <c r="K39" s="6"/>
      <c r="L39" s="6"/>
      <c r="M39" s="6"/>
      <c r="N39" s="7"/>
    </row>
    <row r="40" customFormat="false" ht="15" hidden="false" customHeight="false" outlineLevel="0" collapsed="false">
      <c r="C40" s="5"/>
      <c r="D40" s="25" t="s">
        <v>57</v>
      </c>
      <c r="E40" s="6"/>
      <c r="F40" s="26"/>
      <c r="G40" s="6"/>
      <c r="H40" s="6"/>
      <c r="I40" s="6"/>
      <c r="J40" s="6"/>
      <c r="K40" s="6"/>
      <c r="L40" s="6"/>
      <c r="M40" s="6"/>
      <c r="N40" s="7"/>
    </row>
    <row r="41" customFormat="false" ht="15" hidden="false" customHeight="false" outlineLevel="0" collapsed="false">
      <c r="C41" s="5"/>
      <c r="D41" s="6" t="s">
        <v>49</v>
      </c>
      <c r="E41" s="6"/>
      <c r="F41" s="27"/>
      <c r="G41" s="28"/>
      <c r="H41" s="6"/>
      <c r="I41" s="6"/>
      <c r="J41" s="6"/>
      <c r="K41" s="6"/>
      <c r="L41" s="6"/>
      <c r="M41" s="6"/>
      <c r="N41" s="7"/>
    </row>
    <row r="42" customFormat="false" ht="15" hidden="false" customHeight="false" outlineLevel="0" collapsed="false">
      <c r="C42" s="5"/>
      <c r="D42" s="6"/>
      <c r="E42" s="6"/>
      <c r="F42" s="6"/>
      <c r="G42" s="6"/>
      <c r="H42" s="6"/>
      <c r="I42" s="6"/>
      <c r="J42" s="6"/>
      <c r="K42" s="6"/>
      <c r="L42" s="6"/>
      <c r="M42" s="6"/>
      <c r="N42" s="7"/>
    </row>
    <row r="43" customFormat="false" ht="15" hidden="false" customHeight="false" outlineLevel="0" collapsed="false">
      <c r="C43" s="29" t="s">
        <v>50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7"/>
    </row>
    <row r="44" customFormat="false" ht="15" hidden="false" customHeight="false" outlineLevel="0" collapsed="false"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7"/>
    </row>
    <row r="45" customFormat="false" ht="15" hidden="false" customHeight="false" outlineLevel="0" collapsed="false">
      <c r="C45" s="5"/>
      <c r="D45" s="6"/>
      <c r="E45" s="6"/>
      <c r="F45" s="6"/>
      <c r="G45" s="6"/>
      <c r="H45" s="6"/>
      <c r="I45" s="6"/>
      <c r="J45" s="6"/>
      <c r="K45" s="6"/>
      <c r="L45" s="6"/>
      <c r="M45" s="6"/>
      <c r="N45" s="7"/>
    </row>
    <row r="46" customFormat="false" ht="15" hidden="false" customHeight="false" outlineLevel="0" collapsed="false">
      <c r="C46" s="8"/>
      <c r="D46" s="9"/>
      <c r="E46" s="9"/>
      <c r="F46" s="9"/>
      <c r="G46" s="9"/>
      <c r="H46" s="9"/>
      <c r="I46" s="9"/>
      <c r="J46" s="9"/>
      <c r="K46" s="9"/>
      <c r="L46" s="9"/>
      <c r="M46" s="9"/>
      <c r="N46" s="10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15.42"/>
    <col collapsed="false" customWidth="true" hidden="false" outlineLevel="0" max="3" min="3" style="0" width="12.42"/>
    <col collapsed="false" customWidth="true" hidden="false" outlineLevel="0" max="4" min="4" style="0" width="10.69"/>
    <col collapsed="false" customWidth="true" hidden="false" outlineLevel="0" max="5" min="5" style="0" width="12.42"/>
    <col collapsed="false" customWidth="true" hidden="false" outlineLevel="0" max="6" min="6" style="0" width="14.86"/>
    <col collapsed="false" customWidth="true" hidden="false" outlineLevel="0" max="7" min="7" style="0" width="8.71"/>
    <col collapsed="false" customWidth="true" hidden="false" outlineLevel="0" max="8" min="8" style="0" width="16.41"/>
    <col collapsed="false" customWidth="true" hidden="false" outlineLevel="0" max="9" min="9" style="0" width="8.71"/>
    <col collapsed="false" customWidth="true" hidden="false" outlineLevel="0" max="10" min="10" style="0" width="11.3"/>
    <col collapsed="false" customWidth="true" hidden="false" outlineLevel="0" max="1025" min="11" style="0" width="8.71"/>
  </cols>
  <sheetData>
    <row r="1" customFormat="false" ht="15" hidden="false" customHeight="false" outlineLevel="0" collapsed="false">
      <c r="A1" s="0" t="s">
        <v>58</v>
      </c>
      <c r="B1" s="12"/>
      <c r="C1" s="12"/>
      <c r="D1" s="12"/>
      <c r="E1" s="12"/>
    </row>
    <row r="2" customFormat="false" ht="15" hidden="false" customHeight="false" outlineLevel="0" collapsed="false">
      <c r="A2" s="12"/>
      <c r="B2" s="12"/>
      <c r="C2" s="12"/>
      <c r="D2" s="12"/>
      <c r="E2" s="12"/>
    </row>
    <row r="3" customFormat="false" ht="15" hidden="false" customHeight="false" outlineLevel="0" collapsed="false">
      <c r="A3" s="12"/>
      <c r="B3" s="12" t="str">
        <f aca="false">AlapStat!B3</f>
        <v/>
      </c>
      <c r="C3" s="12" t="str">
        <f aca="false">AlapStat!C3</f>
        <v>Brand A</v>
      </c>
      <c r="D3" s="12" t="str">
        <f aca="false">AlapStat!D3</f>
        <v>Brand B</v>
      </c>
      <c r="E3" s="12"/>
    </row>
    <row r="4" customFormat="false" ht="15" hidden="false" customHeight="false" outlineLevel="0" collapsed="false">
      <c r="A4" s="12"/>
      <c r="B4" s="12" t="str">
        <f aca="false">AlapStat!B4</f>
        <v>min</v>
      </c>
      <c r="C4" s="30" t="n">
        <f aca="false">AlapStat!C4</f>
        <v>30024</v>
      </c>
      <c r="D4" s="30" t="n">
        <f aca="false">AlapStat!D4</f>
        <v>23204</v>
      </c>
      <c r="E4" s="12"/>
    </row>
    <row r="5" customFormat="false" ht="15" hidden="false" customHeight="false" outlineLevel="0" collapsed="false">
      <c r="A5" s="12"/>
      <c r="B5" s="12" t="str">
        <f aca="false">AlapStat!B5</f>
        <v>max</v>
      </c>
      <c r="C5" s="30" t="n">
        <f aca="false">AlapStat!C5</f>
        <v>47944</v>
      </c>
      <c r="D5" s="30" t="n">
        <f aca="false">AlapStat!D5</f>
        <v>51802</v>
      </c>
      <c r="E5" s="12"/>
    </row>
    <row r="6" customFormat="false" ht="15" hidden="false" customHeight="false" outlineLevel="0" collapsed="false">
      <c r="A6" s="12"/>
      <c r="B6" s="12" t="str">
        <f aca="false">AlapStat!B6</f>
        <v>átlag</v>
      </c>
      <c r="C6" s="30" t="n">
        <f aca="false">AlapStat!C6</f>
        <v>40256.0833333333</v>
      </c>
      <c r="D6" s="30" t="n">
        <f aca="false">AlapStat!D6</f>
        <v>39206.7203389831</v>
      </c>
      <c r="E6" s="12"/>
    </row>
    <row r="7" customFormat="false" ht="15" hidden="false" customHeight="false" outlineLevel="0" collapsed="false">
      <c r="A7" s="12"/>
      <c r="B7" s="12" t="str">
        <f aca="false">AlapStat!B7</f>
        <v>szórás</v>
      </c>
      <c r="C7" s="30" t="n">
        <f aca="false">AlapStat!C7</f>
        <v>4251.39366697344</v>
      </c>
      <c r="D7" s="30" t="n">
        <f aca="false">AlapStat!D7</f>
        <v>5092.45417450288</v>
      </c>
      <c r="E7" s="12"/>
    </row>
    <row r="8" customFormat="false" ht="15" hidden="false" customHeight="false" outlineLevel="0" collapsed="false">
      <c r="A8" s="12"/>
      <c r="B8" s="12" t="str">
        <f aca="false">AlapStat!B8</f>
        <v>n</v>
      </c>
      <c r="C8" s="12" t="n">
        <f aca="false">AlapStat!C8</f>
        <v>60</v>
      </c>
      <c r="D8" s="12" t="n">
        <f aca="false">AlapStat!D8</f>
        <v>118</v>
      </c>
      <c r="E8" s="12"/>
    </row>
    <row r="9" customFormat="false" ht="15" hidden="false" customHeight="false" outlineLevel="0" collapsed="false">
      <c r="A9" s="12"/>
      <c r="B9" s="12" t="str">
        <f aca="false">AlapStat!B9</f>
        <v>átlag.szórása</v>
      </c>
      <c r="C9" s="30" t="n">
        <f aca="false">AlapStat!C9</f>
        <v>548.852562345327</v>
      </c>
      <c r="D9" s="30" t="n">
        <f aca="false">AlapStat!D9</f>
        <v>468.798405585771</v>
      </c>
      <c r="E9" s="12"/>
    </row>
    <row r="10" customFormat="false" ht="15" hidden="false" customHeight="false" outlineLevel="0" collapsed="false">
      <c r="A10" s="12"/>
      <c r="B10" s="12" t="str">
        <f aca="false">AlapStat!B10</f>
        <v>alfa =</v>
      </c>
      <c r="C10" s="12" t="n">
        <f aca="false">AlapStat!C10</f>
        <v>0.05</v>
      </c>
      <c r="D10" s="12" t="str">
        <f aca="false">AlapStat!D10</f>
        <v/>
      </c>
      <c r="E10" s="12"/>
    </row>
    <row r="11" customFormat="false" ht="15" hidden="false" customHeight="false" outlineLevel="0" collapsed="false">
      <c r="A11" s="12"/>
      <c r="B11" s="12"/>
      <c r="C11" s="12"/>
    </row>
    <row r="14" customFormat="false" ht="15" hidden="false" customHeight="false" outlineLevel="0" collapsed="false">
      <c r="D14" s="0" t="s">
        <v>59</v>
      </c>
      <c r="E14" s="0" t="n">
        <f aca="false">SQRT(((C8-1)*C7^2+(D8-1)*D7^2)/(C8+D8-2))</f>
        <v>4826.86493183682</v>
      </c>
      <c r="G14" s="0" t="s">
        <v>60</v>
      </c>
    </row>
    <row r="15" customFormat="false" ht="15" hidden="false" customHeight="false" outlineLevel="0" collapsed="false">
      <c r="D15" s="0" t="s">
        <v>61</v>
      </c>
      <c r="E15" s="0" t="n">
        <f aca="false">E14*SQRT(1/C8+1/D8)</f>
        <v>765.347236885163</v>
      </c>
      <c r="G15" s="0" t="s">
        <v>62</v>
      </c>
    </row>
    <row r="17" customFormat="false" ht="15" hidden="false" customHeight="false" outlineLevel="0" collapsed="false">
      <c r="C17" s="0" t="s">
        <v>63</v>
      </c>
      <c r="D17" s="0" t="s">
        <v>44</v>
      </c>
      <c r="E17" s="31" t="n">
        <f aca="false">(C6-D6)/E15</f>
        <v>1.37109398685624</v>
      </c>
    </row>
    <row r="18" customFormat="false" ht="15" hidden="false" customHeight="false" outlineLevel="0" collapsed="false">
      <c r="F18" s="0" t="s">
        <v>64</v>
      </c>
    </row>
    <row r="19" customFormat="false" ht="15" hidden="false" customHeight="false" outlineLevel="0" collapsed="false">
      <c r="C19" s="0" t="s">
        <v>65</v>
      </c>
      <c r="E19" s="0" t="n">
        <f aca="false">C10</f>
        <v>0.05</v>
      </c>
      <c r="F19" s="0" t="n">
        <f aca="false">_xlfn.T.INV(1-E19/2,C8+D8-2)</f>
        <v>1.9735343877061</v>
      </c>
    </row>
    <row r="21" customFormat="false" ht="15" hidden="false" customHeight="false" outlineLevel="0" collapsed="false">
      <c r="C21" s="0" t="s">
        <v>66</v>
      </c>
      <c r="F21" s="6" t="n">
        <f aca="false">(C6-D6)-E15*F19</f>
        <v>-461.076096178437</v>
      </c>
      <c r="G21" s="6" t="n">
        <f aca="false">(C6-D6)+E15*F19</f>
        <v>2559.802084879</v>
      </c>
    </row>
    <row r="23" customFormat="false" ht="15" hidden="false" customHeight="false" outlineLevel="0" collapsed="false">
      <c r="C23" s="32" t="s">
        <v>67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4" min="1" style="0" width="8.71"/>
    <col collapsed="false" customWidth="true" hidden="false" outlineLevel="0" max="5" min="5" style="0" width="11.71"/>
    <col collapsed="false" customWidth="true" hidden="false" outlineLevel="0" max="1025" min="6" style="0" width="8.71"/>
  </cols>
  <sheetData>
    <row r="1" customFormat="false" ht="15" hidden="false" customHeight="false" outlineLevel="0" collapsed="false">
      <c r="A1" s="12" t="s">
        <v>15</v>
      </c>
    </row>
    <row r="3" customFormat="false" ht="15" hidden="false" customHeight="false" outlineLevel="0" collapsed="false">
      <c r="B3" s="0" t="str">
        <f aca="false">AlapStat!B3</f>
        <v/>
      </c>
      <c r="C3" s="0" t="str">
        <f aca="false">AlapStat!C3</f>
        <v>Brand A</v>
      </c>
      <c r="D3" s="0" t="str">
        <f aca="false">AlapStat!D3</f>
        <v>Brand B</v>
      </c>
    </row>
    <row r="4" customFormat="false" ht="15" hidden="false" customHeight="false" outlineLevel="0" collapsed="false">
      <c r="B4" s="0" t="str">
        <f aca="false">AlapStat!B4</f>
        <v>min</v>
      </c>
      <c r="C4" s="0" t="n">
        <f aca="false">AlapStat!C4</f>
        <v>30024</v>
      </c>
      <c r="D4" s="0" t="n">
        <f aca="false">AlapStat!D4</f>
        <v>23204</v>
      </c>
    </row>
    <row r="5" customFormat="false" ht="15" hidden="false" customHeight="false" outlineLevel="0" collapsed="false">
      <c r="B5" s="0" t="str">
        <f aca="false">AlapStat!B5</f>
        <v>max</v>
      </c>
      <c r="C5" s="0" t="n">
        <f aca="false">AlapStat!C5</f>
        <v>47944</v>
      </c>
      <c r="D5" s="0" t="n">
        <f aca="false">AlapStat!D5</f>
        <v>51802</v>
      </c>
    </row>
    <row r="6" customFormat="false" ht="15" hidden="false" customHeight="false" outlineLevel="0" collapsed="false">
      <c r="B6" s="0" t="str">
        <f aca="false">AlapStat!B6</f>
        <v>átlag</v>
      </c>
      <c r="C6" s="0" t="n">
        <f aca="false">AlapStat!C6</f>
        <v>40256.0833333333</v>
      </c>
      <c r="D6" s="0" t="n">
        <f aca="false">AlapStat!D6</f>
        <v>39206.7203389831</v>
      </c>
    </row>
    <row r="7" customFormat="false" ht="15" hidden="false" customHeight="false" outlineLevel="0" collapsed="false">
      <c r="B7" s="0" t="str">
        <f aca="false">AlapStat!B7</f>
        <v>szórás</v>
      </c>
      <c r="C7" s="0" t="n">
        <f aca="false">AlapStat!C7</f>
        <v>4251.39366697344</v>
      </c>
      <c r="D7" s="0" t="n">
        <f aca="false">AlapStat!D7</f>
        <v>5092.45417450288</v>
      </c>
    </row>
    <row r="8" customFormat="false" ht="15" hidden="false" customHeight="false" outlineLevel="0" collapsed="false">
      <c r="B8" s="0" t="str">
        <f aca="false">AlapStat!B8</f>
        <v>n</v>
      </c>
      <c r="C8" s="0" t="n">
        <f aca="false">AlapStat!C8</f>
        <v>60</v>
      </c>
      <c r="D8" s="0" t="n">
        <f aca="false">AlapStat!D8</f>
        <v>118</v>
      </c>
    </row>
    <row r="9" customFormat="false" ht="15" hidden="false" customHeight="false" outlineLevel="0" collapsed="false">
      <c r="B9" s="0" t="str">
        <f aca="false">AlapStat!B9</f>
        <v>átlag.szórása</v>
      </c>
      <c r="C9" s="0" t="n">
        <f aca="false">AlapStat!C9</f>
        <v>548.852562345327</v>
      </c>
      <c r="D9" s="0" t="n">
        <f aca="false">AlapStat!D9</f>
        <v>468.798405585771</v>
      </c>
    </row>
    <row r="10" customFormat="false" ht="15" hidden="false" customHeight="false" outlineLevel="0" collapsed="false">
      <c r="B10" s="0" t="str">
        <f aca="false">AlapStat!B10</f>
        <v>alfa =</v>
      </c>
      <c r="C10" s="0" t="n">
        <f aca="false">AlapStat!C10</f>
        <v>0.05</v>
      </c>
      <c r="D10" s="0" t="str">
        <f aca="false">AlapStat!D10</f>
        <v/>
      </c>
    </row>
    <row r="14" customFormat="false" ht="15" hidden="false" customHeight="false" outlineLevel="0" collapsed="false">
      <c r="D14" s="0" t="str">
        <f aca="false">'d) Hip EQ'!D14</f>
        <v>sp</v>
      </c>
      <c r="E14" s="0" t="n">
        <f aca="false">'d) Hip EQ'!E14</f>
        <v>4826.86493183682</v>
      </c>
      <c r="G14" s="0" t="str">
        <f aca="false">'d) Hip EQ'!G14</f>
        <v>azonos szórást feltételezve a megfigyelések szórásának a becslése</v>
      </c>
    </row>
    <row r="15" customFormat="false" ht="15" hidden="false" customHeight="false" outlineLevel="0" collapsed="false">
      <c r="D15" s="0" t="str">
        <f aca="false">'d) Hip EQ'!D15</f>
        <v>s.diff</v>
      </c>
      <c r="E15" s="0" t="n">
        <f aca="false">'d) Hip EQ'!E15</f>
        <v>765.347236885163</v>
      </c>
      <c r="G15" s="0" t="str">
        <f aca="false">'d) Hip EQ'!G15</f>
        <v>az átlag különbség szórása</v>
      </c>
    </row>
    <row r="17" customFormat="false" ht="15" hidden="false" customHeight="false" outlineLevel="0" collapsed="false">
      <c r="C17" s="0" t="s">
        <v>63</v>
      </c>
      <c r="D17" s="0" t="s">
        <v>44</v>
      </c>
      <c r="E17" s="31" t="n">
        <f aca="false">(C6-D6)/E15</f>
        <v>1.37109398685624</v>
      </c>
    </row>
    <row r="18" customFormat="false" ht="15" hidden="false" customHeight="false" outlineLevel="0" collapsed="false">
      <c r="C18" s="6"/>
      <c r="D18" s="6"/>
      <c r="E18" s="6"/>
      <c r="F18" s="6" t="s">
        <v>68</v>
      </c>
      <c r="G18" s="6"/>
      <c r="H18" s="6"/>
      <c r="I18" s="6"/>
      <c r="J18" s="6"/>
    </row>
    <row r="19" customFormat="false" ht="15" hidden="false" customHeight="false" outlineLevel="0" collapsed="false">
      <c r="C19" s="6" t="s">
        <v>65</v>
      </c>
      <c r="D19" s="6"/>
      <c r="E19" s="6" t="n">
        <v>0.05</v>
      </c>
      <c r="F19" s="6" t="n">
        <f aca="false">_xlfn.T.INV(1-E19,C8+D8-2)</f>
        <v>1.65355743545593</v>
      </c>
      <c r="G19" s="6"/>
      <c r="H19" s="6"/>
      <c r="I19" s="6" t="s">
        <v>69</v>
      </c>
      <c r="J19" s="6"/>
    </row>
    <row r="20" customFormat="false" ht="15" hidden="false" customHeight="false" outlineLevel="0" collapsed="false">
      <c r="C20" s="6"/>
      <c r="D20" s="6"/>
      <c r="E20" s="6"/>
      <c r="F20" s="6"/>
      <c r="G20" s="6"/>
      <c r="H20" s="6"/>
      <c r="I20" s="6"/>
      <c r="J20" s="6"/>
    </row>
    <row r="21" customFormat="false" ht="15" hidden="false" customHeight="false" outlineLevel="0" collapsed="false">
      <c r="C21" s="6" t="s">
        <v>66</v>
      </c>
      <c r="D21" s="6"/>
      <c r="E21" s="6"/>
      <c r="F21" s="6" t="n">
        <f aca="false">(C6-D6)-E17*F19</f>
        <v>1047.09581169361</v>
      </c>
      <c r="G21" s="6" t="s">
        <v>70</v>
      </c>
      <c r="H21" s="6"/>
      <c r="I21" s="6" t="s">
        <v>71</v>
      </c>
      <c r="J21" s="6"/>
    </row>
    <row r="22" customFormat="false" ht="15" hidden="false" customHeight="false" outlineLevel="0" collapsed="false">
      <c r="C22" s="6"/>
      <c r="D22" s="6"/>
      <c r="E22" s="6"/>
      <c r="F22" s="6"/>
      <c r="G22" s="6"/>
      <c r="H22" s="6"/>
      <c r="I22" s="6"/>
      <c r="J22" s="6"/>
    </row>
    <row r="23" customFormat="false" ht="15" hidden="false" customHeight="false" outlineLevel="0" collapsed="false">
      <c r="C23" s="32" t="s">
        <v>67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15.57"/>
    <col collapsed="false" customWidth="true" hidden="false" outlineLevel="0" max="3" min="3" style="0" width="10.29"/>
    <col collapsed="false" customWidth="true" hidden="false" outlineLevel="0" max="5" min="4" style="0" width="8.71"/>
    <col collapsed="false" customWidth="true" hidden="false" outlineLevel="0" max="6" min="6" style="0" width="12.14"/>
    <col collapsed="false" customWidth="true" hidden="false" outlineLevel="0" max="1025" min="7" style="0" width="8.71"/>
  </cols>
  <sheetData>
    <row r="1" customFormat="false" ht="15" hidden="false" customHeight="false" outlineLevel="0" collapsed="false">
      <c r="A1" s="12" t="s">
        <v>17</v>
      </c>
    </row>
    <row r="3" customFormat="false" ht="15" hidden="false" customHeight="false" outlineLevel="0" collapsed="false">
      <c r="B3" s="0" t="str">
        <f aca="false">AlapStat!B3</f>
        <v/>
      </c>
      <c r="C3" s="0" t="str">
        <f aca="false">AlapStat!C3</f>
        <v>Brand A</v>
      </c>
      <c r="D3" s="0" t="str">
        <f aca="false">AlapStat!D3</f>
        <v>Brand B</v>
      </c>
    </row>
    <row r="4" customFormat="false" ht="15" hidden="false" customHeight="false" outlineLevel="0" collapsed="false">
      <c r="B4" s="0" t="str">
        <f aca="false">AlapStat!B4</f>
        <v>min</v>
      </c>
      <c r="C4" s="0" t="n">
        <f aca="false">AlapStat!C4</f>
        <v>30024</v>
      </c>
      <c r="D4" s="0" t="n">
        <f aca="false">AlapStat!D4</f>
        <v>23204</v>
      </c>
    </row>
    <row r="5" customFormat="false" ht="15" hidden="false" customHeight="false" outlineLevel="0" collapsed="false">
      <c r="B5" s="0" t="str">
        <f aca="false">AlapStat!B5</f>
        <v>max</v>
      </c>
      <c r="C5" s="0" t="n">
        <f aca="false">AlapStat!C5</f>
        <v>47944</v>
      </c>
      <c r="D5" s="0" t="n">
        <f aca="false">AlapStat!D5</f>
        <v>51802</v>
      </c>
    </row>
    <row r="6" customFormat="false" ht="15" hidden="false" customHeight="false" outlineLevel="0" collapsed="false">
      <c r="B6" s="0" t="str">
        <f aca="false">AlapStat!B6</f>
        <v>átlag</v>
      </c>
      <c r="C6" s="0" t="n">
        <f aca="false">AlapStat!C6</f>
        <v>40256.0833333333</v>
      </c>
      <c r="D6" s="0" t="n">
        <f aca="false">AlapStat!D6</f>
        <v>39206.7203389831</v>
      </c>
    </row>
    <row r="7" customFormat="false" ht="15" hidden="false" customHeight="false" outlineLevel="0" collapsed="false">
      <c r="B7" s="0" t="str">
        <f aca="false">AlapStat!B7</f>
        <v>szórás</v>
      </c>
      <c r="C7" s="0" t="n">
        <f aca="false">AlapStat!C7</f>
        <v>4251.39366697344</v>
      </c>
      <c r="D7" s="0" t="n">
        <f aca="false">AlapStat!D7</f>
        <v>5092.45417450288</v>
      </c>
    </row>
    <row r="8" customFormat="false" ht="15" hidden="false" customHeight="false" outlineLevel="0" collapsed="false">
      <c r="B8" s="0" t="str">
        <f aca="false">AlapStat!B8</f>
        <v>n</v>
      </c>
      <c r="C8" s="0" t="n">
        <f aca="false">AlapStat!C8</f>
        <v>60</v>
      </c>
      <c r="D8" s="0" t="n">
        <f aca="false">AlapStat!D8</f>
        <v>118</v>
      </c>
    </row>
    <row r="9" customFormat="false" ht="15" hidden="false" customHeight="false" outlineLevel="0" collapsed="false">
      <c r="B9" s="0" t="str">
        <f aca="false">AlapStat!B9</f>
        <v>átlag.szórása</v>
      </c>
      <c r="C9" s="0" t="n">
        <f aca="false">AlapStat!C9</f>
        <v>548.852562345327</v>
      </c>
      <c r="D9" s="0" t="n">
        <f aca="false">AlapStat!D9</f>
        <v>468.798405585771</v>
      </c>
    </row>
    <row r="10" customFormat="false" ht="15" hidden="false" customHeight="false" outlineLevel="0" collapsed="false">
      <c r="B10" s="0" t="str">
        <f aca="false">AlapStat!B10</f>
        <v>alfa =</v>
      </c>
      <c r="C10" s="0" t="n">
        <f aca="false">AlapStat!C10</f>
        <v>0.05</v>
      </c>
      <c r="D10" s="0" t="str">
        <f aca="false">AlapStat!D10</f>
        <v/>
      </c>
    </row>
    <row r="13" customFormat="false" ht="15.75" hidden="false" customHeight="false" outlineLevel="0" collapsed="false"/>
    <row r="14" customFormat="false" ht="15" hidden="false" customHeight="false" outlineLevel="0" collapsed="false">
      <c r="C14" s="2" t="s">
        <v>40</v>
      </c>
      <c r="D14" s="3" t="s">
        <v>72</v>
      </c>
      <c r="E14" s="3"/>
      <c r="F14" s="3"/>
      <c r="G14" s="3"/>
      <c r="H14" s="4"/>
    </row>
    <row r="15" customFormat="false" ht="15" hidden="false" customHeight="false" outlineLevel="0" collapsed="false">
      <c r="C15" s="5" t="s">
        <v>41</v>
      </c>
      <c r="D15" s="6" t="s">
        <v>73</v>
      </c>
      <c r="E15" s="6"/>
      <c r="F15" s="6"/>
      <c r="G15" s="6"/>
      <c r="H15" s="7"/>
    </row>
    <row r="16" customFormat="false" ht="15" hidden="false" customHeight="false" outlineLevel="0" collapsed="false">
      <c r="C16" s="5"/>
      <c r="D16" s="6"/>
      <c r="E16" s="6"/>
      <c r="F16" s="6"/>
      <c r="G16" s="6"/>
      <c r="H16" s="7"/>
    </row>
    <row r="17" customFormat="false" ht="15" hidden="false" customHeight="false" outlineLevel="0" collapsed="false">
      <c r="C17" s="5" t="s">
        <v>74</v>
      </c>
      <c r="D17" s="6" t="s">
        <v>75</v>
      </c>
      <c r="E17" s="25" t="n">
        <f aca="false">C7^2/D7^2</f>
        <v>0.696960849884568</v>
      </c>
      <c r="F17" s="6"/>
      <c r="G17" s="6"/>
      <c r="H17" s="7"/>
    </row>
    <row r="18" customFormat="false" ht="15" hidden="false" customHeight="false" outlineLevel="0" collapsed="false">
      <c r="C18" s="5"/>
      <c r="D18" s="6"/>
      <c r="E18" s="25"/>
      <c r="F18" s="6"/>
      <c r="G18" s="6"/>
      <c r="H18" s="7"/>
    </row>
    <row r="19" customFormat="false" ht="15" hidden="false" customHeight="false" outlineLevel="0" collapsed="false">
      <c r="C19" s="5"/>
      <c r="D19" s="6"/>
      <c r="E19" s="6" t="s">
        <v>76</v>
      </c>
      <c r="F19" s="6"/>
      <c r="G19" s="6"/>
      <c r="H19" s="7"/>
    </row>
    <row r="20" customFormat="false" ht="15" hidden="false" customHeight="false" outlineLevel="0" collapsed="false">
      <c r="C20" s="5" t="s">
        <v>77</v>
      </c>
      <c r="D20" s="6"/>
      <c r="E20" s="6" t="n">
        <f aca="false">_xlfn.F.INV(C10/2,C8-1,D8-1)</f>
        <v>0.629617763910639</v>
      </c>
      <c r="F20" s="6" t="n">
        <f aca="false">_xlfn.F.INV.RT(C10/2,C8-1,D8-1)</f>
        <v>1.5365097987154</v>
      </c>
      <c r="G20" s="6"/>
      <c r="H20" s="7"/>
    </row>
    <row r="21" customFormat="false" ht="15" hidden="false" customHeight="false" outlineLevel="0" collapsed="false">
      <c r="C21" s="5"/>
      <c r="D21" s="6"/>
      <c r="E21" s="6"/>
      <c r="F21" s="6"/>
      <c r="G21" s="6"/>
      <c r="H21" s="7"/>
    </row>
    <row r="22" customFormat="false" ht="15" hidden="false" customHeight="false" outlineLevel="0" collapsed="false">
      <c r="C22" s="5" t="s">
        <v>78</v>
      </c>
      <c r="D22" s="6"/>
      <c r="E22" s="6" t="n">
        <f aca="false">E17*E20</f>
        <v>0.43881893183758</v>
      </c>
      <c r="F22" s="6" t="n">
        <f aca="false">E17*F20</f>
        <v>1.07088717516865</v>
      </c>
      <c r="G22" s="6"/>
      <c r="H22" s="7"/>
    </row>
    <row r="23" customFormat="false" ht="15" hidden="false" customHeight="false" outlineLevel="0" collapsed="false">
      <c r="C23" s="5"/>
      <c r="D23" s="6"/>
      <c r="E23" s="6"/>
      <c r="F23" s="6"/>
      <c r="G23" s="6"/>
      <c r="H23" s="7"/>
    </row>
    <row r="24" customFormat="false" ht="15" hidden="false" customHeight="false" outlineLevel="0" collapsed="false">
      <c r="C24" s="29" t="s">
        <v>67</v>
      </c>
      <c r="D24" s="6" t="s">
        <v>79</v>
      </c>
      <c r="E24" s="6"/>
      <c r="F24" s="6"/>
      <c r="G24" s="6"/>
      <c r="H24" s="7"/>
    </row>
    <row r="25" customFormat="false" ht="15.75" hidden="false" customHeight="false" outlineLevel="0" collapsed="false">
      <c r="C25" s="8"/>
      <c r="D25" s="9"/>
      <c r="E25" s="9"/>
      <c r="F25" s="9"/>
      <c r="G25" s="9"/>
      <c r="H25" s="10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LibreOffice/5.4.1.2$Windows_X86_64 LibreOffice_project/ea7cb86e6eeb2bf3a5af73a8f7777ac570321527</Application>
  <Company>AVF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2014-09-13T18:16:34Z</dcterms:created>
  <dc:creator>Informatika</dc:creator>
  <dc:description/>
  <dc:language>hu-HU</dc:language>
  <cp:lastModifiedBy/>
  <dcterms:modified xsi:type="dcterms:W3CDTF">2017-09-27T21:46:55Z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AVF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